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1"/>
  </bookViews>
  <sheets>
    <sheet name="TTr SNV-CC" sheetId="1" r:id="rId1"/>
    <sheet name="TTr SNV - VC" sheetId="2" r:id="rId2"/>
  </sheets>
  <definedNames>
    <definedName name="_1" localSheetId="1">#REF!</definedName>
    <definedName name="_1">#REF!</definedName>
    <definedName name="_1000A01" localSheetId="1">#N/A</definedName>
    <definedName name="_1000A01">#N/A</definedName>
    <definedName name="_2" localSheetId="1">#REF!</definedName>
    <definedName name="_2">#REF!</definedName>
    <definedName name="_boi1" localSheetId="1">#REF!</definedName>
    <definedName name="_boi1">#REF!</definedName>
    <definedName name="_boi2" localSheetId="1">#REF!</definedName>
    <definedName name="_boi2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dn400" localSheetId="1">#REF!</definedName>
    <definedName name="_ddn400">#REF!</definedName>
    <definedName name="_ddn600" localSheetId="1">#REF!</definedName>
    <definedName name="_ddn600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M188" localSheetId="1">#REF!</definedName>
    <definedName name="_KM188">#REF!</definedName>
    <definedName name="_km189" localSheetId="1">#REF!</definedName>
    <definedName name="_km189">#REF!</definedName>
    <definedName name="_km190" localSheetId="1">#REF!</definedName>
    <definedName name="_km190">#REF!</definedName>
    <definedName name="_km191" localSheetId="1">#REF!</definedName>
    <definedName name="_km191">#REF!</definedName>
    <definedName name="_km192" localSheetId="1">#REF!</definedName>
    <definedName name="_km192">#REF!</definedName>
    <definedName name="_km193" localSheetId="1">#REF!</definedName>
    <definedName name="_km193">#REF!</definedName>
    <definedName name="_km194" localSheetId="1">#REF!</definedName>
    <definedName name="_km194">#REF!</definedName>
    <definedName name="_km195" localSheetId="1">#REF!</definedName>
    <definedName name="_km195">#REF!</definedName>
    <definedName name="_km196" localSheetId="1">#REF!</definedName>
    <definedName name="_km196">#REF!</definedName>
    <definedName name="_km197" localSheetId="1">#REF!</definedName>
    <definedName name="_km197">#REF!</definedName>
    <definedName name="_km198" localSheetId="1">#REF!</definedName>
    <definedName name="_km198">#REF!</definedName>
    <definedName name="_MAC12" localSheetId="1">#REF!</definedName>
    <definedName name="_MAC12">#REF!</definedName>
    <definedName name="_MAC46" localSheetId="1">#REF!</definedName>
    <definedName name="_MAC46">#REF!</definedName>
    <definedName name="_NCL100" localSheetId="1">#REF!</definedName>
    <definedName name="_NCL100">#REF!</definedName>
    <definedName name="_NCL200" localSheetId="1">#REF!</definedName>
    <definedName name="_NCL200">#REF!</definedName>
    <definedName name="_NCL250" localSheetId="1">#REF!</definedName>
    <definedName name="_NCL250">#REF!</definedName>
    <definedName name="_NET2" localSheetId="1">#REF!</definedName>
    <definedName name="_NET2">#REF!</definedName>
    <definedName name="_nin190" localSheetId="1">#REF!</definedName>
    <definedName name="_nin190">#REF!</definedName>
    <definedName name="_Order1" hidden="1">255</definedName>
    <definedName name="_Order2" hidden="1">255</definedName>
    <definedName name="_sc1" localSheetId="1">#REF!</definedName>
    <definedName name="_sc1">#REF!</definedName>
    <definedName name="_SC2" localSheetId="1">#REF!</definedName>
    <definedName name="_SC2">#REF!</definedName>
    <definedName name="_sc3" localSheetId="1">#REF!</definedName>
    <definedName name="_sc3">#REF!</definedName>
    <definedName name="_SN3" localSheetId="1">#REF!</definedName>
    <definedName name="_SN3">#REF!</definedName>
    <definedName name="_Sort" localSheetId="1" hidden="1">#REF!</definedName>
    <definedName name="_Sort" hidden="1">#REF!</definedName>
    <definedName name="_TL1" localSheetId="1">#REF!</definedName>
    <definedName name="_TL1">#REF!</definedName>
    <definedName name="_TL2" localSheetId="1">#REF!</definedName>
    <definedName name="_TL2">#REF!</definedName>
    <definedName name="_TL3" localSheetId="1">#REF!</definedName>
    <definedName name="_TL3">#REF!</definedName>
    <definedName name="_TLA120" localSheetId="1">#REF!</definedName>
    <definedName name="_TLA120">#REF!</definedName>
    <definedName name="_TLA35" localSheetId="1">#REF!</definedName>
    <definedName name="_TLA35">#REF!</definedName>
    <definedName name="_TLA50" localSheetId="1">#REF!</definedName>
    <definedName name="_TLA50">#REF!</definedName>
    <definedName name="_TLA70" localSheetId="1">#REF!</definedName>
    <definedName name="_TLA70">#REF!</definedName>
    <definedName name="_TLA95" localSheetId="1">#REF!</definedName>
    <definedName name="_TLA95">#REF!</definedName>
    <definedName name="_tz593" localSheetId="1">#REF!</definedName>
    <definedName name="_tz593">#REF!</definedName>
    <definedName name="_VL100" localSheetId="1">#REF!</definedName>
    <definedName name="_VL100">#REF!</definedName>
    <definedName name="_VL200" localSheetId="1">#REF!</definedName>
    <definedName name="_VL200">#REF!</definedName>
    <definedName name="_VL250" localSheetId="1">#REF!</definedName>
    <definedName name="_VL250">#REF!</definedName>
    <definedName name="A" localSheetId="1">#REF!</definedName>
    <definedName name="A">#REF!</definedName>
    <definedName name="A01_" localSheetId="1">#N/A</definedName>
    <definedName name="A01_">#N/A</definedName>
    <definedName name="A01AC" localSheetId="1">#N/A</definedName>
    <definedName name="A01AC">#N/A</definedName>
    <definedName name="A01CAT" localSheetId="1">#N/A</definedName>
    <definedName name="A01CAT">#N/A</definedName>
    <definedName name="A01CODE" localSheetId="1">#N/A</definedName>
    <definedName name="A01CODE">#N/A</definedName>
    <definedName name="A01DATA" localSheetId="1">#N/A</definedName>
    <definedName name="A01DATA">#N/A</definedName>
    <definedName name="A01MI" localSheetId="1">#N/A</definedName>
    <definedName name="A01MI">#N/A</definedName>
    <definedName name="A01TO" localSheetId="1">#N/A</definedName>
    <definedName name="A01TO">#N/A</definedName>
    <definedName name="A120_" localSheetId="1">#REF!</definedName>
    <definedName name="A120_">#REF!</definedName>
    <definedName name="a277Print_Titles" localSheetId="1">#REF!</definedName>
    <definedName name="a277Print_Titles">#REF!</definedName>
    <definedName name="A35_" localSheetId="1">#REF!</definedName>
    <definedName name="A35_">#REF!</definedName>
    <definedName name="A50_" localSheetId="1">#REF!</definedName>
    <definedName name="A50_">#REF!</definedName>
    <definedName name="A70_" localSheetId="1">#REF!</definedName>
    <definedName name="A70_">#REF!</definedName>
    <definedName name="A95_" localSheetId="1">#REF!</definedName>
    <definedName name="A95_">#REF!</definedName>
    <definedName name="AA" localSheetId="1">#REF!</definedName>
    <definedName name="aa" hidden="1">{"'Sheet1'!$L$16"}</definedName>
    <definedName name="AC120_" localSheetId="1">#REF!</definedName>
    <definedName name="AC120_">#REF!</definedName>
    <definedName name="AC35_" localSheetId="1">#REF!</definedName>
    <definedName name="AC35_">#REF!</definedName>
    <definedName name="AC50_" localSheetId="1">#REF!</definedName>
    <definedName name="AC50_">#REF!</definedName>
    <definedName name="AC70_" localSheetId="1">#REF!</definedName>
    <definedName name="AC70_">#REF!</definedName>
    <definedName name="AC95_" localSheetId="1">#REF!</definedName>
    <definedName name="AC95_">#REF!</definedName>
    <definedName name="ag15F80" localSheetId="1">#REF!</definedName>
    <definedName name="ag15F80">#REF!</definedName>
    <definedName name="All_Item" localSheetId="1">#REF!</definedName>
    <definedName name="All_Item">#REF!</definedName>
    <definedName name="ALPIN" localSheetId="1">#N/A</definedName>
    <definedName name="ALPIN">#N/A</definedName>
    <definedName name="ALPJYOU" localSheetId="1">#N/A</definedName>
    <definedName name="ALPJYOU">#N/A</definedName>
    <definedName name="ALPTOI" localSheetId="1">#N/A</definedName>
    <definedName name="ALPTOI">#N/A</definedName>
    <definedName name="B" localSheetId="1">#REF!</definedName>
    <definedName name="B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B" localSheetId="1">#REF!</definedName>
    <definedName name="BB">#REF!</definedName>
    <definedName name="BOQ" localSheetId="1">#REF!</definedName>
    <definedName name="BOQ">#REF!</definedName>
    <definedName name="BT_A1" localSheetId="1">#REF!</definedName>
    <definedName name="BT_A1">#REF!</definedName>
    <definedName name="BT_A2.1" localSheetId="1">#REF!</definedName>
    <definedName name="BT_A2.1">#REF!</definedName>
    <definedName name="BT_A2.2" localSheetId="1">#REF!</definedName>
    <definedName name="BT_A2.2">#REF!</definedName>
    <definedName name="BT_B1" localSheetId="1">#REF!</definedName>
    <definedName name="BT_B1">#REF!</definedName>
    <definedName name="BT_B2" localSheetId="1">#REF!</definedName>
    <definedName name="BT_B2">#REF!</definedName>
    <definedName name="BT_C1" localSheetId="1">#REF!</definedName>
    <definedName name="BT_C1">#REF!</definedName>
    <definedName name="BT_loai_A2.1" localSheetId="1">#REF!</definedName>
    <definedName name="BT_loai_A2.1">#REF!</definedName>
    <definedName name="BT_P1" localSheetId="1">#REF!</definedName>
    <definedName name="BT_P1">#REF!</definedName>
    <definedName name="BVCISUMMARY" localSheetId="1">#REF!</definedName>
    <definedName name="BVCISUMMARY">#REF!</definedName>
    <definedName name="C_" localSheetId="1">#REF!</definedName>
    <definedName name="C_">#REF!</definedName>
    <definedName name="Cap_DUL_doc_B" localSheetId="1">#REF!</definedName>
    <definedName name="Cap_DUL_doc_B">#REF!</definedName>
    <definedName name="CAP_DUL_ngang_B" localSheetId="1">#REF!</definedName>
    <definedName name="CAP_DUL_ngang_B">#REF!</definedName>
    <definedName name="Category_All" localSheetId="1">#REF!</definedName>
    <definedName name="Category_All">#REF!</definedName>
    <definedName name="CATIN" localSheetId="1">#N/A</definedName>
    <definedName name="CATIN">#N/A</definedName>
    <definedName name="CATJYOU" localSheetId="1">#N/A</definedName>
    <definedName name="CATJYOU">#N/A</definedName>
    <definedName name="CATREC" localSheetId="1">#N/A</definedName>
    <definedName name="CATREC">#N/A</definedName>
    <definedName name="CATSYU" localSheetId="1">#N/A</definedName>
    <definedName name="CATSYU">#N/A</definedName>
    <definedName name="CC" localSheetId="1">#REF!</definedName>
    <definedName name="CC">#REF!</definedName>
    <definedName name="CCS" localSheetId="1">#REF!</definedName>
    <definedName name="CCS">#REF!</definedName>
    <definedName name="CDD" localSheetId="1">#REF!</definedName>
    <definedName name="CDD">#REF!</definedName>
    <definedName name="CH" localSheetId="1">#REF!</definedName>
    <definedName name="CK" localSheetId="1">#REF!</definedName>
    <definedName name="CK">#REF!</definedName>
    <definedName name="CLVC3">0.1</definedName>
    <definedName name="CLVCTB" localSheetId="1">#REF!</definedName>
    <definedName name="CLVCTB">#REF!</definedName>
    <definedName name="CLVL" localSheetId="1">#REF!</definedName>
    <definedName name="CLVL">#REF!</definedName>
    <definedName name="COC_1.2" localSheetId="1">#REF!</definedName>
    <definedName name="COC_1.2">#REF!</definedName>
    <definedName name="Coc_2m" localSheetId="1">#REF!</definedName>
    <definedName name="Coc_2m">#REF!</definedName>
    <definedName name="Cöï_ly_vaän_chuyeãn" localSheetId="1">#REF!</definedName>
    <definedName name="Cöï_ly_vaän_chuyeãn">#REF!</definedName>
    <definedName name="CÖÏ_LY_VAÄN_CHUYEÅN" localSheetId="1">#REF!</definedName>
    <definedName name="CÖÏ_LY_VAÄN_CHUYEÅN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NST_EQ" localSheetId="1">#REF!</definedName>
    <definedName name="CONST_EQ">#REF!</definedName>
    <definedName name="COVER" localSheetId="1">#REF!</definedName>
    <definedName name="COVER">#REF!</definedName>
    <definedName name="CPC" localSheetId="1">#REF!</definedName>
    <definedName name="CPC">#REF!</definedName>
    <definedName name="CPVC100" localSheetId="1">#REF!</definedName>
    <definedName name="CPVC100">#REF!</definedName>
    <definedName name="CRD" localSheetId="1">#REF!</definedName>
    <definedName name="CRD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RS" localSheetId="1">#REF!</definedName>
    <definedName name="CRS">#REF!</definedName>
    <definedName name="CS" localSheetId="1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 localSheetId="1">#REF!</definedName>
    <definedName name="csd3p">#REF!</definedName>
    <definedName name="csddg1p" localSheetId="1">#REF!</definedName>
    <definedName name="csddg1p">#REF!</definedName>
    <definedName name="csddt1p" localSheetId="1">#REF!</definedName>
    <definedName name="csddt1p">#REF!</definedName>
    <definedName name="csht3p" localSheetId="1">#REF!</definedName>
    <definedName name="csht3p">#REF!</definedName>
    <definedName name="ctiep" localSheetId="1">#REF!</definedName>
    <definedName name="ctiep">#REF!</definedName>
    <definedName name="CURRENCY" localSheetId="1">#REF!</definedName>
    <definedName name="CURRENCY">#REF!</definedName>
    <definedName name="CX" localSheetId="1">#REF!</definedName>
    <definedName name="CX">#REF!</definedName>
    <definedName name="D_7101A_B" localSheetId="1">#REF!</definedName>
    <definedName name="D_7101A_B">#REF!</definedName>
    <definedName name="DAO_DAT" localSheetId="1">#REF!</definedName>
    <definedName name="DAO_DAT">#REF!</definedName>
    <definedName name="DÇm_33" localSheetId="1">#REF!</definedName>
    <definedName name="DÇm_33">#REF!</definedName>
    <definedName name="DD" localSheetId="1">#REF!</definedName>
    <definedName name="DD">#REF!</definedName>
    <definedName name="den_bu" localSheetId="1">#REF!</definedName>
    <definedName name="den_bu">#REF!</definedName>
    <definedName name="DGCTI592" localSheetId="1">#REF!</definedName>
    <definedName name="DGCTI592">#REF!</definedName>
    <definedName name="dgnc" localSheetId="1">#REF!</definedName>
    <definedName name="dgnc">#REF!</definedName>
    <definedName name="dgvl" localSheetId="1">#REF!</definedName>
    <definedName name="dgvl">#REF!</definedName>
    <definedName name="Document_array" localSheetId="1">{"Book1"}</definedName>
    <definedName name="Document_array">{"Book1"}</definedName>
    <definedName name="ds1pnc" localSheetId="1">#REF!</definedName>
    <definedName name="ds1pnc">#REF!</definedName>
    <definedName name="ds1pvl" localSheetId="1">#REF!</definedName>
    <definedName name="ds1pvl">#REF!</definedName>
    <definedName name="ds3pnc" localSheetId="1">#REF!</definedName>
    <definedName name="ds3pnc">#REF!</definedName>
    <definedName name="ds3pvl" localSheetId="1">#REF!</definedName>
    <definedName name="ds3pvl">#REF!</definedName>
    <definedName name="DSUMDATA" localSheetId="1">#REF!</definedName>
    <definedName name="DSUMDATA">#REF!</definedName>
    <definedName name="emb" localSheetId="1">#REF!</definedName>
    <definedName name="emb">#REF!</definedName>
    <definedName name="end" localSheetId="1">#REF!</definedName>
    <definedName name="end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x" localSheetId="1">#REF!</definedName>
    <definedName name="ex">#REF!</definedName>
    <definedName name="f" localSheetId="1">#REF!</definedName>
    <definedName name="f">#REF!</definedName>
    <definedName name="f92F56" localSheetId="1">#REF!</definedName>
    <definedName name="f92F56">#REF!</definedName>
    <definedName name="FACTOR" localSheetId="1">#REF!</definedName>
    <definedName name="FACTOR">#REF!</definedName>
    <definedName name="fff" localSheetId="1" hidden="1">{"'Sheet1'!$L$16"}</definedName>
    <definedName name="fff" hidden="1">{"'Sheet1'!$L$16"}</definedName>
    <definedName name="fuji" localSheetId="1">#REF!</definedName>
    <definedName name="fuji">#REF!</definedName>
    <definedName name="G" localSheetId="1">#REF!</definedName>
    <definedName name="g" hidden="1">{"'Sheet1'!$L$16"}</definedName>
    <definedName name="geo" localSheetId="1">#REF!</definedName>
    <definedName name="geo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l3p" localSheetId="1">#REF!</definedName>
    <definedName name="gl3p">#REF!</definedName>
    <definedName name="GTXL" localSheetId="1">#REF!</definedName>
    <definedName name="GTXL">#REF!</definedName>
    <definedName name="h" localSheetId="1" hidden="1">{"'Sheet1'!$L$16"}</definedName>
    <definedName name="h" hidden="1">{"'Sheet1'!$L$16"}</definedName>
    <definedName name="Heä_soá_laép_xaø_H">1.7</definedName>
    <definedName name="heä_soá_sình_laày" localSheetId="1">#REF!</definedName>
    <definedName name="heä_soá_sình_laày">#REF!</definedName>
    <definedName name="hien" localSheetId="1">#REF!</definedName>
    <definedName name="hien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SCT3">0.1</definedName>
    <definedName name="hsdc1" localSheetId="1">#REF!</definedName>
    <definedName name="hsdc1">#REF!</definedName>
    <definedName name="HSDN">2.5</definedName>
    <definedName name="HSHH" localSheetId="1">#REF!</definedName>
    <definedName name="HSHH">#REF!</definedName>
    <definedName name="HSHHUT" localSheetId="1">#REF!</definedName>
    <definedName name="HSHHUT">#REF!</definedName>
    <definedName name="HSSL" localSheetId="1">#REF!</definedName>
    <definedName name="HSSL">#REF!</definedName>
    <definedName name="HSVC1" localSheetId="1">#REF!</definedName>
    <definedName name="HSVC1">#REF!</definedName>
    <definedName name="HSVC2" localSheetId="1">#REF!</definedName>
    <definedName name="HSVC2">#REF!</definedName>
    <definedName name="HSVC3" localSheetId="1">#REF!</definedName>
    <definedName name="HSVC3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>#REF!</definedName>
    <definedName name="HTVL" localSheetId="1">#REF!</definedName>
    <definedName name="HTVL">#REF!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DLAB_COST" localSheetId="1">#REF!</definedName>
    <definedName name="IDLAB_COST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j" localSheetId="1">#REF!</definedName>
    <definedName name="j">#REF!</definedName>
    <definedName name="J.O" localSheetId="1">#REF!</definedName>
    <definedName name="J.O">#REF!</definedName>
    <definedName name="J.O_GT" localSheetId="1">#REF!</definedName>
    <definedName name="J.O_GT">#REF!</definedName>
    <definedName name="j356C8" localSheetId="1">#REF!</definedName>
    <definedName name="j356C8">#REF!</definedName>
    <definedName name="k" localSheetId="1">#REF!</definedName>
    <definedName name="k">#REF!</definedName>
    <definedName name="kcong" localSheetId="1">#REF!</definedName>
    <definedName name="kcong">#REF!</definedName>
    <definedName name="kp1ph" localSheetId="1">#REF!</definedName>
    <definedName name="kp1ph">#REF!</definedName>
    <definedName name="l" localSheetId="1">#REF!</definedName>
    <definedName name="l">#REF!</definedName>
    <definedName name="Lmk" localSheetId="1">#REF!</definedName>
    <definedName name="Lmk">#REF!</definedName>
    <definedName name="LN" localSheetId="1">#REF!</definedName>
    <definedName name="LN">#REF!</definedName>
    <definedName name="m" localSheetId="1">#REF!</definedName>
    <definedName name="m">#REF!</definedName>
    <definedName name="M12ba3p" localSheetId="1">#REF!</definedName>
    <definedName name="M12ba3p">#REF!</definedName>
    <definedName name="M12bb1p" localSheetId="1">#REF!</definedName>
    <definedName name="M12bb1p">#REF!</definedName>
    <definedName name="M12cbnc" localSheetId="1">#REF!</definedName>
    <definedName name="M12cbnc">#REF!</definedName>
    <definedName name="M12cbvl" localSheetId="1">#REF!</definedName>
    <definedName name="M12cbvl">#REF!</definedName>
    <definedName name="M14bb1p" localSheetId="1">#REF!</definedName>
    <definedName name="M14bb1p">#REF!</definedName>
    <definedName name="m8aanc" localSheetId="1">#REF!</definedName>
    <definedName name="m8aanc">#REF!</definedName>
    <definedName name="m8aavl" localSheetId="1">#REF!</definedName>
    <definedName name="m8aavl">#REF!</definedName>
    <definedName name="Ma3pnc" localSheetId="1">#REF!</definedName>
    <definedName name="Ma3pnc">#REF!</definedName>
    <definedName name="Ma3pvl" localSheetId="1">#REF!</definedName>
    <definedName name="Ma3pvl">#REF!</definedName>
    <definedName name="Maa3pnc" localSheetId="1">#REF!</definedName>
    <definedName name="Maa3pnc">#REF!</definedName>
    <definedName name="Maa3pvl" localSheetId="1">#REF!</definedName>
    <definedName name="Maa3pvl">#REF!</definedName>
    <definedName name="MAJ_CON_EQP" localSheetId="1">#REF!</definedName>
    <definedName name="MAJ_CON_EQP">#REF!</definedName>
    <definedName name="Mba1p" localSheetId="1">#REF!</definedName>
    <definedName name="Mba1p">#REF!</definedName>
    <definedName name="Mba3p" localSheetId="1">#REF!</definedName>
    <definedName name="Mba3p">#REF!</definedName>
    <definedName name="Mbb3p" localSheetId="1">#REF!</definedName>
    <definedName name="Mbb3p">#REF!</definedName>
    <definedName name="Mbn1p" localSheetId="1">#REF!</definedName>
    <definedName name="Mbn1p">#REF!</definedName>
    <definedName name="Mè_A1" localSheetId="1">#REF!</definedName>
    <definedName name="Mè_A1">#REF!</definedName>
    <definedName name="Mè_A2" localSheetId="1">#REF!</definedName>
    <definedName name="Mè_A2">#REF!</definedName>
    <definedName name="MG_A" localSheetId="1">#REF!</definedName>
    <definedName name="MG_A">#REF!</definedName>
    <definedName name="MTMAC12" localSheetId="1">#REF!</definedName>
    <definedName name="MTMAC12">#REF!</definedName>
    <definedName name="mtram" localSheetId="1">#REF!</definedName>
    <definedName name="mtram">#REF!</definedName>
    <definedName name="n" localSheetId="1">#REF!</definedName>
    <definedName name="n">#REF!</definedName>
    <definedName name="n1pig" localSheetId="1">#REF!</definedName>
    <definedName name="n1pig">#REF!</definedName>
    <definedName name="n1pind" localSheetId="1">#REF!</definedName>
    <definedName name="n1pind">#REF!</definedName>
    <definedName name="n1ping" localSheetId="1">#REF!</definedName>
    <definedName name="n1ping">#REF!</definedName>
    <definedName name="n1pint" localSheetId="1">#REF!</definedName>
    <definedName name="n1pint">#REF!</definedName>
    <definedName name="nc1p" localSheetId="1">#REF!</definedName>
    <definedName name="nc1p">#REF!</definedName>
    <definedName name="nc3p" localSheetId="1">#REF!</definedName>
    <definedName name="nc3p">#REF!</definedName>
    <definedName name="NCBD100" localSheetId="1">#REF!</definedName>
    <definedName name="NCBD100">#REF!</definedName>
    <definedName name="NCBD200" localSheetId="1">#REF!</definedName>
    <definedName name="NCBD200">#REF!</definedName>
    <definedName name="NCBD250" localSheetId="1">#REF!</definedName>
    <definedName name="NCBD250">#REF!</definedName>
    <definedName name="nctram" localSheetId="1">#REF!</definedName>
    <definedName name="nctram">#REF!</definedName>
    <definedName name="NCVC100" localSheetId="1">#REF!</definedName>
    <definedName name="NCVC100">#REF!</definedName>
    <definedName name="NCVC200" localSheetId="1">#REF!</definedName>
    <definedName name="NCVC200">#REF!</definedName>
    <definedName name="NCVC250" localSheetId="1">#REF!</definedName>
    <definedName name="NCVC250">#REF!</definedName>
    <definedName name="NCVC3P" localSheetId="1">#REF!</definedName>
    <definedName name="NCVC3P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n" localSheetId="1">#REF!</definedName>
    <definedName name="nhn">#REF!</definedName>
    <definedName name="NHot" localSheetId="1">#REF!</definedName>
    <definedName name="NHot">#REF!</definedName>
    <definedName name="nig" localSheetId="1">#REF!</definedName>
    <definedName name="nig">#REF!</definedName>
    <definedName name="nig1p" localSheetId="1">#REF!</definedName>
    <definedName name="nig1p">#REF!</definedName>
    <definedName name="nig3p" localSheetId="1">#REF!</definedName>
    <definedName name="nig3p">#REF!</definedName>
    <definedName name="nignc1p" localSheetId="1">#REF!</definedName>
    <definedName name="nignc1p">#REF!</definedName>
    <definedName name="nigvl1p" localSheetId="1">#REF!</definedName>
    <definedName name="nigvl1p">#REF!</definedName>
    <definedName name="nin" localSheetId="1">#REF!</definedName>
    <definedName name="nin">#REF!</definedName>
    <definedName name="nin14nc3p" localSheetId="1">#REF!</definedName>
    <definedName name="nin14nc3p">#REF!</definedName>
    <definedName name="nin14vl3p" localSheetId="1">#REF!</definedName>
    <definedName name="nin14vl3p">#REF!</definedName>
    <definedName name="nin1903p" localSheetId="1">#REF!</definedName>
    <definedName name="nin1903p">#REF!</definedName>
    <definedName name="nin190nc3p" localSheetId="1">#REF!</definedName>
    <definedName name="nin190nc3p">#REF!</definedName>
    <definedName name="nin190vl3p" localSheetId="1">#REF!</definedName>
    <definedName name="nin190vl3p">#REF!</definedName>
    <definedName name="nin2903p" localSheetId="1">#REF!</definedName>
    <definedName name="nin2903p">#REF!</definedName>
    <definedName name="nin290nc3p" localSheetId="1">#REF!</definedName>
    <definedName name="nin290nc3p">#REF!</definedName>
    <definedName name="nin290vl3p" localSheetId="1">#REF!</definedName>
    <definedName name="nin290vl3p">#REF!</definedName>
    <definedName name="nin3p" localSheetId="1">#REF!</definedName>
    <definedName name="nin3p">#REF!</definedName>
    <definedName name="nind" localSheetId="1">#REF!</definedName>
    <definedName name="nind">#REF!</definedName>
    <definedName name="nind1p" localSheetId="1">#REF!</definedName>
    <definedName name="nind1p">#REF!</definedName>
    <definedName name="nind3p" localSheetId="1">#REF!</definedName>
    <definedName name="nind3p">#REF!</definedName>
    <definedName name="nindnc1p" localSheetId="1">#REF!</definedName>
    <definedName name="nindnc1p">#REF!</definedName>
    <definedName name="nindnc3p" localSheetId="1">#REF!</definedName>
    <definedName name="nindnc3p">#REF!</definedName>
    <definedName name="nindvl1p" localSheetId="1">#REF!</definedName>
    <definedName name="nindvl1p">#REF!</definedName>
    <definedName name="nindvl3p" localSheetId="1">#REF!</definedName>
    <definedName name="nindvl3p">#REF!</definedName>
    <definedName name="ning1p" localSheetId="1">#REF!</definedName>
    <definedName name="ning1p">#REF!</definedName>
    <definedName name="ningnc1p" localSheetId="1">#REF!</definedName>
    <definedName name="ningnc1p">#REF!</definedName>
    <definedName name="ningvl1p" localSheetId="1">#REF!</definedName>
    <definedName name="ningvl1p">#REF!</definedName>
    <definedName name="ninnc3p" localSheetId="1">#REF!</definedName>
    <definedName name="ninnc3p">#REF!</definedName>
    <definedName name="nint1p" localSheetId="1">#REF!</definedName>
    <definedName name="nint1p">#REF!</definedName>
    <definedName name="nintnc1p" localSheetId="1">#REF!</definedName>
    <definedName name="nintnc1p">#REF!</definedName>
    <definedName name="nintvl1p" localSheetId="1">#REF!</definedName>
    <definedName name="nintvl1p">#REF!</definedName>
    <definedName name="ninvl3p" localSheetId="1">#REF!</definedName>
    <definedName name="ninvl3p">#REF!</definedName>
    <definedName name="nl" localSheetId="1">#REF!</definedName>
    <definedName name="nl">#REF!</definedName>
    <definedName name="nl1p" localSheetId="1">#REF!</definedName>
    <definedName name="nl1p">#REF!</definedName>
    <definedName name="nl3p" localSheetId="1">#REF!</definedName>
    <definedName name="nl3p">#REF!</definedName>
    <definedName name="nlnc3p" localSheetId="1">#REF!</definedName>
    <definedName name="nlnc3p">#REF!</definedName>
    <definedName name="nlnc3pha" localSheetId="1">#REF!</definedName>
    <definedName name="nlnc3pha">#REF!</definedName>
    <definedName name="NLTK1p" localSheetId="1">#REF!</definedName>
    <definedName name="NLTK1p">#REF!</definedName>
    <definedName name="nlvl3p" localSheetId="1">#REF!</definedName>
    <definedName name="nlvl3p">#REF!</definedName>
    <definedName name="nn" localSheetId="1">#REF!</definedName>
    <definedName name="nn">#REF!</definedName>
    <definedName name="nn1p" localSheetId="1">#REF!</definedName>
    <definedName name="nn1p">#REF!</definedName>
    <definedName name="nn3p" localSheetId="1">#REF!</definedName>
    <definedName name="nn3p">#REF!</definedName>
    <definedName name="nnnc3p" localSheetId="1">#REF!</definedName>
    <definedName name="nnnc3p">#REF!</definedName>
    <definedName name="nnvl3p" localSheetId="1">#REF!</definedName>
    <definedName name="nnvl3p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K" localSheetId="1">#REF!</definedName>
    <definedName name="PK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_xlnm.Print_Area" localSheetId="1">'TTr SNV - VC'!$A$1:$V$73</definedName>
    <definedName name="PRINT_AREA_MI" localSheetId="1">#REF!</definedName>
    <definedName name="PRINT_AREA_MI">#REF!</definedName>
    <definedName name="_xlnm.Print_Titles" localSheetId="1">'TTr SNV - VC'!$3:$5</definedName>
    <definedName name="_xlnm.Print_Titles" localSheetId="0">'TTr SNV-CC'!$3:$4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A1" localSheetId="1">#REF!</definedName>
    <definedName name="PT_A1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vd" localSheetId="1">#REF!</definedName>
    <definedName name="pvd">#REF!</definedName>
    <definedName name="ra11p" localSheetId="1">#REF!</definedName>
    <definedName name="ra11p">#REF!</definedName>
    <definedName name="ra13p" localSheetId="1">#REF!</definedName>
    <definedName name="ra13p">#REF!</definedName>
    <definedName name="RECOUT" localSheetId="1">#N/A</definedName>
    <definedName name="RECOUT">#N/A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sand" localSheetId="1">#REF!</definedName>
    <definedName name="sand">#REF!</definedName>
    <definedName name="SCH" localSheetId="1">#REF!</definedName>
    <definedName name="SCH">#REF!</definedName>
    <definedName name="SDMONG" localSheetId="1">#REF!</definedName>
    <definedName name="SDMONG">#REF!</definedName>
    <definedName name="seconde" localSheetId="1" hidden="1">{"'Sheet1'!$L$16"}</definedName>
    <definedName name="seconde" hidden="1">{"'Sheet1'!$L$16"}</definedName>
    <definedName name="SIZE" localSheetId="1">#REF!</definedName>
    <definedName name="SIZE">#REF!</definedName>
    <definedName name="SL_CRD" localSheetId="1">#REF!</definedName>
    <definedName name="SL_CRD">#REF!</definedName>
    <definedName name="SL_CRS" localSheetId="1">#REF!</definedName>
    <definedName name="SL_CRS">#REF!</definedName>
    <definedName name="SL_CS" localSheetId="1">#REF!</definedName>
    <definedName name="SL_CS">#REF!</definedName>
    <definedName name="SL_DD" localSheetId="1">#REF!</definedName>
    <definedName name="SL_DD">#REF!</definedName>
    <definedName name="soc3p" localSheetId="1">#REF!</definedName>
    <definedName name="soc3p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tart" localSheetId="1">#REF!</definedName>
    <definedName name="start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b" localSheetId="1">#REF!</definedName>
    <definedName name="sub">#REF!</definedName>
    <definedName name="SUMITOMO" localSheetId="1">#REF!</definedName>
    <definedName name="SUMITOMO">#REF!</definedName>
    <definedName name="SUMITOMO_GT" localSheetId="1">#REF!</definedName>
    <definedName name="SUMITOMO_GT">#REF!</definedName>
    <definedName name="SUMMARY" localSheetId="1">#REF!</definedName>
    <definedName name="SUMMARY">#REF!</definedName>
    <definedName name="sur" localSheetId="1">#REF!</definedName>
    <definedName name="sur">#REF!</definedName>
    <definedName name="T" localSheetId="1">#REF!</definedName>
    <definedName name="t101p" localSheetId="1">#REF!</definedName>
    <definedName name="t101p">#REF!</definedName>
    <definedName name="t103p" localSheetId="1">#REF!</definedName>
    <definedName name="t103p">#REF!</definedName>
    <definedName name="t10nc1p" localSheetId="1">#REF!</definedName>
    <definedName name="t10nc1p">#REF!</definedName>
    <definedName name="t10vl1p" localSheetId="1">#REF!</definedName>
    <definedName name="t10vl1p">#REF!</definedName>
    <definedName name="t121p" localSheetId="1">#REF!</definedName>
    <definedName name="t121p">#REF!</definedName>
    <definedName name="t123p" localSheetId="1">#REF!</definedName>
    <definedName name="t123p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14nc3p" localSheetId="1">#REF!</definedName>
    <definedName name="t14nc3p">#REF!</definedName>
    <definedName name="t14vl3p" localSheetId="1">#REF!</definedName>
    <definedName name="t14vl3p">#REF!</definedName>
    <definedName name="TaxTV">10%</definedName>
    <definedName name="TaxXL">5%</definedName>
    <definedName name="tbtram" localSheetId="1">#REF!</definedName>
    <definedName name="tbtram">#REF!</definedName>
    <definedName name="TC" localSheetId="1">#REF!</definedName>
    <definedName name="TC">#REF!</definedName>
    <definedName name="TC_NHANH1" localSheetId="1">#REF!</definedName>
    <definedName name="TC_NHANH1">#REF!</definedName>
    <definedName name="td1p" localSheetId="1">#REF!</definedName>
    <definedName name="td1p">#REF!</definedName>
    <definedName name="td3p" localSheetId="1">#REF!</definedName>
    <definedName name="td3p">#REF!</definedName>
    <definedName name="tdnc1p" localSheetId="1">#REF!</definedName>
    <definedName name="tdnc1p">#REF!</definedName>
    <definedName name="tdtr2cnc" localSheetId="1">#REF!</definedName>
    <definedName name="tdtr2cnc">#REF!</definedName>
    <definedName name="tdtr2cvl" localSheetId="1">#REF!</definedName>
    <definedName name="tdtr2cvl">#REF!</definedName>
    <definedName name="tdvl1p" localSheetId="1">#REF!</definedName>
    <definedName name="tdvl1p">#REF!</definedName>
    <definedName name="Thang_Long" localSheetId="1">#REF!</definedName>
    <definedName name="Thang_Long">#REF!</definedName>
    <definedName name="Thang_Long_GT" localSheetId="1">#REF!</definedName>
    <definedName name="Thang_Long_GT">#REF!</definedName>
    <definedName name="Thanh_CT" localSheetId="1">#REF!</definedName>
    <definedName name="Thanh_CT">#REF!</definedName>
    <definedName name="THDT_CT_XOM_NOI" localSheetId="1">#REF!</definedName>
    <definedName name="THDT_CT_XOM_NOI">#REF!</definedName>
    <definedName name="THDT_HT_DAO_THUONG" localSheetId="1">#REF!</definedName>
    <definedName name="THDT_HT_DAO_THUONG">#REF!</definedName>
    <definedName name="THDT_HT_XOM_NOI" localSheetId="1">#REF!</definedName>
    <definedName name="THDT_HT_XOM_NOI">#REF!</definedName>
    <definedName name="THDT_NPP_XOM_NOI" localSheetId="1">#REF!</definedName>
    <definedName name="THDT_NPP_XOM_NOI">#REF!</definedName>
    <definedName name="THDT_TBA_XOM_NOI" localSheetId="1">#REF!</definedName>
    <definedName name="THDT_TBA_XOM_NOI">#REF!</definedName>
    <definedName name="THEP_D32" localSheetId="1">#REF!</definedName>
    <definedName name="THEP_D32">#REF!</definedName>
    <definedName name="THGO1pnc" localSheetId="1">#REF!</definedName>
    <definedName name="THGO1pnc">#REF!</definedName>
    <definedName name="thht" localSheetId="1">#REF!</definedName>
    <definedName name="thht">#REF!</definedName>
    <definedName name="thkp3" localSheetId="1">#REF!</definedName>
    <definedName name="thkp3">#REF!</definedName>
    <definedName name="thtt" localSheetId="1">#REF!</definedName>
    <definedName name="thtt">#REF!</definedName>
    <definedName name="Tien" localSheetId="1">#REF!</definedName>
    <definedName name="Tien">#REF!</definedName>
    <definedName name="TITAN" localSheetId="1">#REF!</definedName>
    <definedName name="TITAN">#REF!</definedName>
    <definedName name="TLAC120" localSheetId="1">#REF!</definedName>
    <definedName name="TLAC120">#REF!</definedName>
    <definedName name="TLAC35" localSheetId="1">#REF!</definedName>
    <definedName name="TLAC35">#REF!</definedName>
    <definedName name="TLAC50" localSheetId="1">#REF!</definedName>
    <definedName name="TLAC50">#REF!</definedName>
    <definedName name="TLAC70" localSheetId="1">#REF!</definedName>
    <definedName name="TLAC70">#REF!</definedName>
    <definedName name="TLAC95" localSheetId="1">#REF!</definedName>
    <definedName name="TLAC95">#REF!</definedName>
    <definedName name="Tle" localSheetId="1">#REF!</definedName>
    <definedName name="Tle">#REF!</definedName>
    <definedName name="TPLRP" localSheetId="1">#REF!</definedName>
    <definedName name="TPLRP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DE2" localSheetId="1">#REF!</definedName>
    <definedName name="TRADE2">#REF!</definedName>
    <definedName name="Trô_P1" localSheetId="1">#REF!</definedName>
    <definedName name="Trô_P1">#REF!</definedName>
    <definedName name="Trô_P10" localSheetId="1">#REF!</definedName>
    <definedName name="Trô_P10">#REF!</definedName>
    <definedName name="Trô_P11" localSheetId="1">#REF!</definedName>
    <definedName name="Trô_P11">#REF!</definedName>
    <definedName name="Trô_P2" localSheetId="1">#REF!</definedName>
    <definedName name="Trô_P2">#REF!</definedName>
    <definedName name="Trô_P3" localSheetId="1">#REF!</definedName>
    <definedName name="Trô_P3">#REF!</definedName>
    <definedName name="Trô_P4" localSheetId="1">#REF!</definedName>
    <definedName name="Trô_P4">#REF!</definedName>
    <definedName name="Trô_P5" localSheetId="1">#REF!</definedName>
    <definedName name="Trô_P5">#REF!</definedName>
    <definedName name="Trô_P6" localSheetId="1">#REF!</definedName>
    <definedName name="Trô_P6">#REF!</definedName>
    <definedName name="Trô_P7" localSheetId="1">#REF!</definedName>
    <definedName name="Trô_P7">#REF!</definedName>
    <definedName name="Trô_P8" localSheetId="1">#REF!</definedName>
    <definedName name="Trô_P8">#REF!</definedName>
    <definedName name="Trô_P9" localSheetId="1">#REF!</definedName>
    <definedName name="Trô_P9">#REF!</definedName>
    <definedName name="TT_1P" localSheetId="1">#REF!</definedName>
    <definedName name="TT_1P">#REF!</definedName>
    <definedName name="TT_3p" localSheetId="1">#REF!</definedName>
    <definedName name="TT_3p">#REF!</definedName>
    <definedName name="tthi" localSheetId="1">#REF!</definedName>
    <definedName name="tthi">#REF!</definedName>
    <definedName name="ttronmk" localSheetId="1">#REF!</definedName>
    <definedName name="ttronmk">#REF!</definedName>
    <definedName name="Tuong_dau_HD" localSheetId="1">#REF!</definedName>
    <definedName name="Tuong_dau_HD">#REF!</definedName>
    <definedName name="tv75nc" localSheetId="1">#REF!</definedName>
    <definedName name="tv75nc">#REF!</definedName>
    <definedName name="tv75vl" localSheetId="1">#REF!</definedName>
    <definedName name="tv75vl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CHT" localSheetId="1">#REF!</definedName>
    <definedName name="VCHT">#REF!</definedName>
    <definedName name="VCTT" localSheetId="1">#REF!</definedName>
    <definedName name="VCTT">#REF!</definedName>
    <definedName name="vd3p" localSheetId="1">#REF!</definedName>
    <definedName name="vd3p">#REF!</definedName>
    <definedName name="vl1p" localSheetId="1">#REF!</definedName>
    <definedName name="vl1p">#REF!</definedName>
    <definedName name="vl3p" localSheetId="1">#REF!</definedName>
    <definedName name="vl3p">#REF!</definedName>
    <definedName name="vldn400" localSheetId="1">#REF!</definedName>
    <definedName name="vldn400">#REF!</definedName>
    <definedName name="vldn600" localSheetId="1">#REF!</definedName>
    <definedName name="vldn600">#REF!</definedName>
    <definedName name="vltram" localSheetId="1">#REF!</definedName>
    <definedName name="vltram">#REF!</definedName>
    <definedName name="vr3p" localSheetId="1">#REF!</definedName>
    <definedName name="vr3p">#REF!</definedName>
    <definedName name="W" localSheetId="1">#REF!</definedName>
    <definedName name="W">#REF!</definedName>
    <definedName name="wrn.chi._.tiÆt." localSheetId="1" hidden="1">{#N/A,#N/A,FALSE,"Chi ti?t"}</definedName>
    <definedName name="wrn.chi._.tiÆt." hidden="1">{#N/A,#N/A,FALSE,"Chi ti?t"}</definedName>
    <definedName name="x" localSheetId="1">#REF!</definedName>
    <definedName name="X">#REF!</definedName>
    <definedName name="x1pind" localSheetId="1">#REF!</definedName>
    <definedName name="x1pind">#REF!</definedName>
    <definedName name="x1ping" localSheetId="1">#REF!</definedName>
    <definedName name="x1ping">#REF!</definedName>
    <definedName name="x1pint" localSheetId="1">#REF!</definedName>
    <definedName name="x1pint">#REF!</definedName>
    <definedName name="XCCT">0.5</definedName>
    <definedName name="xfco" localSheetId="1">#REF!</definedName>
    <definedName name="xfco">#REF!</definedName>
    <definedName name="xfco3p" localSheetId="1">#REF!</definedName>
    <definedName name="xfco3p">#REF!</definedName>
    <definedName name="xfcotnc" localSheetId="1">#REF!</definedName>
    <definedName name="xfcotnc">#REF!</definedName>
    <definedName name="xfcotvl" localSheetId="1">#REF!</definedName>
    <definedName name="xfcotvl">#REF!</definedName>
    <definedName name="xh" localSheetId="1">#REF!</definedName>
    <definedName name="xh">#REF!</definedName>
    <definedName name="xhn" localSheetId="1">#REF!</definedName>
    <definedName name="xhn">#REF!</definedName>
    <definedName name="xig" localSheetId="1">#REF!</definedName>
    <definedName name="xig">#REF!</definedName>
    <definedName name="xig1" localSheetId="1">#REF!</definedName>
    <definedName name="xig1">#REF!</definedName>
    <definedName name="xig1p" localSheetId="1">#REF!</definedName>
    <definedName name="xig1p">#REF!</definedName>
    <definedName name="xig3p" localSheetId="1">#REF!</definedName>
    <definedName name="xig3p">#REF!</definedName>
    <definedName name="xignc3p" localSheetId="1">#REF!</definedName>
    <definedName name="xignc3p">#REF!</definedName>
    <definedName name="xigvl3p" localSheetId="1">#REF!</definedName>
    <definedName name="xigvl3p">#REF!</definedName>
    <definedName name="xin" localSheetId="1">#REF!</definedName>
    <definedName name="xin">#REF!</definedName>
    <definedName name="xin190" localSheetId="1">#REF!</definedName>
    <definedName name="xin190">#REF!</definedName>
    <definedName name="xin1903p" localSheetId="1">#REF!</definedName>
    <definedName name="xin1903p">#REF!</definedName>
    <definedName name="xin2903p" localSheetId="1">#REF!</definedName>
    <definedName name="xin2903p">#REF!</definedName>
    <definedName name="xin290nc3p" localSheetId="1">#REF!</definedName>
    <definedName name="xin290nc3p">#REF!</definedName>
    <definedName name="xin290vl3p" localSheetId="1">#REF!</definedName>
    <definedName name="xin290vl3p">#REF!</definedName>
    <definedName name="xin3p" localSheetId="1">#REF!</definedName>
    <definedName name="xin3p">#REF!</definedName>
    <definedName name="xind" localSheetId="1">#REF!</definedName>
    <definedName name="xind">#REF!</definedName>
    <definedName name="xind1p" localSheetId="1">#REF!</definedName>
    <definedName name="xind1p">#REF!</definedName>
    <definedName name="xind3p" localSheetId="1">#REF!</definedName>
    <definedName name="xind3p">#REF!</definedName>
    <definedName name="xindnc1p" localSheetId="1">#REF!</definedName>
    <definedName name="xindnc1p">#REF!</definedName>
    <definedName name="xindvl1p" localSheetId="1">#REF!</definedName>
    <definedName name="xindvl1p">#REF!</definedName>
    <definedName name="xing1p" localSheetId="1">#REF!</definedName>
    <definedName name="xing1p">#REF!</definedName>
    <definedName name="xingnc1p" localSheetId="1">#REF!</definedName>
    <definedName name="xingnc1p">#REF!</definedName>
    <definedName name="xingvl1p" localSheetId="1">#REF!</definedName>
    <definedName name="xingvl1p">#REF!</definedName>
    <definedName name="xinnc3p" localSheetId="1">#REF!</definedName>
    <definedName name="xinnc3p">#REF!</definedName>
    <definedName name="xint1p" localSheetId="1">#REF!</definedName>
    <definedName name="xint1p">#REF!</definedName>
    <definedName name="xinvl3p" localSheetId="1">#REF!</definedName>
    <definedName name="xinvl3p">#REF!</definedName>
    <definedName name="xit" localSheetId="1">#REF!</definedName>
    <definedName name="xit">#REF!</definedName>
    <definedName name="xit1" localSheetId="1">#REF!</definedName>
    <definedName name="xit1">#REF!</definedName>
    <definedName name="xit1p" localSheetId="1">#REF!</definedName>
    <definedName name="xit1p">#REF!</definedName>
    <definedName name="xit2nc3p" localSheetId="1">#REF!</definedName>
    <definedName name="xit2nc3p">#REF!</definedName>
    <definedName name="xit2vl3p" localSheetId="1">#REF!</definedName>
    <definedName name="xit2vl3p">#REF!</definedName>
    <definedName name="xit3p" localSheetId="1">#REF!</definedName>
    <definedName name="xit3p">#REF!</definedName>
    <definedName name="xitnc3p" localSheetId="1">#REF!</definedName>
    <definedName name="xitnc3p">#REF!</definedName>
    <definedName name="xitvl3p" localSheetId="1">#REF!</definedName>
    <definedName name="xitvl3p">#REF!</definedName>
    <definedName name="xn" localSheetId="1">#REF!</definedName>
    <definedName name="xn">#REF!</definedName>
    <definedName name="Z" localSheetId="1">#REF!</definedName>
    <definedName name="Z">#REF!</definedName>
    <definedName name="ZYX" localSheetId="1">#REF!</definedName>
    <definedName name="ZYX">#REF!</definedName>
    <definedName name="ZZZ" localSheetId="1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<sst xmlns="http://schemas.openxmlformats.org/spreadsheetml/2006/main" count="181" uniqueCount="136">
  <si>
    <t>Số TT</t>
  </si>
  <si>
    <t>TÊN ĐƠN VỊ</t>
  </si>
  <si>
    <t>A</t>
  </si>
  <si>
    <t>I</t>
  </si>
  <si>
    <t>Sở Giáo dục và Đào tạo</t>
  </si>
  <si>
    <t>II</t>
  </si>
  <si>
    <t>III</t>
  </si>
  <si>
    <t>Trường Cao đẳng nghề</t>
  </si>
  <si>
    <t>IV</t>
  </si>
  <si>
    <t>Sở Y tế</t>
  </si>
  <si>
    <t>V</t>
  </si>
  <si>
    <t>Sở Văn hóa - Thể thao và Du lịch</t>
  </si>
  <si>
    <t>VI</t>
  </si>
  <si>
    <t>Đài Phát thanh - TH tỉnh</t>
  </si>
  <si>
    <t>VII</t>
  </si>
  <si>
    <t>Sở Nông nghiệp - PTNT</t>
  </si>
  <si>
    <t>VIII</t>
  </si>
  <si>
    <t>Sở Giao thông Vận tải</t>
  </si>
  <si>
    <t>IX</t>
  </si>
  <si>
    <t>Sở Lao động - TBXH</t>
  </si>
  <si>
    <t>Sở Tư pháp</t>
  </si>
  <si>
    <t>Sở Công Thương</t>
  </si>
  <si>
    <t>Văn phòng UBND tỉnh</t>
  </si>
  <si>
    <t>Sở Tài nguyên và Môi trường</t>
  </si>
  <si>
    <t>Sở Xây dựng</t>
  </si>
  <si>
    <t>Sở Thông tin và Truyền thông (TT CNTT - TT)</t>
  </si>
  <si>
    <t>Hội Chữ thập đỏ</t>
  </si>
  <si>
    <t>Hội Văn học NT</t>
  </si>
  <si>
    <t>Liên minh các HTX</t>
  </si>
  <si>
    <t>Ban QLDA Di dân tái định cư Thủy điện Sơn La tỉnh Điện Biên</t>
  </si>
  <si>
    <t xml:space="preserve">Sở Khoa học và Công nghệ </t>
  </si>
  <si>
    <t>Hội Khuyến học</t>
  </si>
  <si>
    <t>Hội Luật gia tỉnh</t>
  </si>
  <si>
    <t>Hội Đông y tỉnh Điện Biên</t>
  </si>
  <si>
    <t>Văn phòng Hội Nhà báo</t>
  </si>
  <si>
    <t>B</t>
  </si>
  <si>
    <t>CẤP HUYỆN</t>
  </si>
  <si>
    <t>Thành phố Điện Biên Phủ</t>
  </si>
  <si>
    <t>Sự nghiệp Giáo dục và Đào tạo</t>
  </si>
  <si>
    <t>Sự nghiệp khác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</si>
  <si>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</si>
  <si>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</si>
  <si>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</si>
  <si>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</si>
  <si>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</si>
  <si>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</si>
  <si>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</si>
  <si>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</si>
  <si>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Ban Đại diện Hội Người cao tuổi</t>
  </si>
  <si>
    <t>Huyện Nậm Pồ</t>
  </si>
  <si>
    <t>C</t>
  </si>
  <si>
    <t>Ghi chú</t>
  </si>
  <si>
    <t>SỰ NGHIỆP CẤP TỈNH</t>
  </si>
  <si>
    <t>D</t>
  </si>
  <si>
    <t>HỘI CÓ TÍNH CHẤT ĐẶC THÙ</t>
  </si>
  <si>
    <t>Sở Nội vụ (Chi cục Văn thư - Lưu trữ)</t>
  </si>
  <si>
    <t>Số đã giao năm 2018</t>
  </si>
  <si>
    <t>HĐ LAO ĐỘNG 68</t>
  </si>
  <si>
    <t>CÔNG CHỨC</t>
  </si>
  <si>
    <t>Số sau giao bổ sung</t>
  </si>
  <si>
    <t>Số dự kiến giao bổ sung</t>
  </si>
  <si>
    <t>Nhu cầu bố trí HĐLĐ theo NĐ 68</t>
  </si>
  <si>
    <t>Dự kiến giao HĐLĐ theo NĐ 68</t>
  </si>
  <si>
    <t>SỐ TT</t>
  </si>
  <si>
    <t>Văn phòng HĐND tỉnh</t>
  </si>
  <si>
    <t>Thanh tra tỉnh</t>
  </si>
  <si>
    <t>Ban Dân tộc</t>
  </si>
  <si>
    <t>Sở Ngoại vụ</t>
  </si>
  <si>
    <t>Sở Tài chính</t>
  </si>
  <si>
    <t>TỔNG CỘNG (A+B+C)</t>
  </si>
  <si>
    <t xml:space="preserve">Sở Kế hoạch và Đầu tư </t>
  </si>
  <si>
    <t xml:space="preserve">Sở Thông tin và Truyền thông </t>
  </si>
  <si>
    <t>Sở Nội vụ</t>
  </si>
  <si>
    <t>Tên cơ quan, đơn vị</t>
  </si>
  <si>
    <t>Liên hiệp các Hội Khoa học và Kỹ thuật</t>
  </si>
  <si>
    <t xml:space="preserve">Ban QLDA các công trình Giao thông </t>
  </si>
  <si>
    <t>Ban QLDA các công trình DD&amp;CN</t>
  </si>
  <si>
    <t>Ban QLDA các công trình NN&amp;PTNT</t>
  </si>
  <si>
    <t>Trường Cao đẳng Kinh tế - Kỹ thuật ĐB</t>
  </si>
  <si>
    <t xml:space="preserve"> CẤP TỈNH</t>
  </si>
  <si>
    <t>Số dự kiến cắt giảm</t>
  </si>
  <si>
    <t>Số nghỉ hưu, TGBC 2018</t>
  </si>
  <si>
    <t>GĐ kỷ</t>
  </si>
  <si>
    <t>Cao thị Vân P.CTTra hưu 12/2019</t>
  </si>
  <si>
    <t>GĐ 11.2018; Trần Thị Hiển nghỉ 2.2019; Đặng Thị Hương 11/2019</t>
  </si>
  <si>
    <t>GĐ 4/2019; Phan Hiền 11/2018; Lê Thị Nhung 5/2019; Tô Thị Hảo 9/2019</t>
  </si>
  <si>
    <t>Lương Đức Sơn 7/2019</t>
  </si>
  <si>
    <t>Đề án điều chỉnh TGBC 2019</t>
  </si>
  <si>
    <t>Biên chế chưa sử dụng</t>
  </si>
  <si>
    <t>Số đã giao năm 2015</t>
  </si>
  <si>
    <t>VP Chuyên trách Ban QTGT</t>
  </si>
  <si>
    <t>BS 54 biên chế (39+15)</t>
  </si>
  <si>
    <t>Số đã thực hiện cắt giảm 2015-2018</t>
  </si>
  <si>
    <t>Đang TD 03</t>
  </si>
  <si>
    <t>Đang TD 05</t>
  </si>
  <si>
    <t>TỔNG CỘNG (A+B):</t>
  </si>
  <si>
    <t>Tỷ lệ sau cắt giảm (%)</t>
  </si>
  <si>
    <t>TỔNG CỘNG (A+B+C+D)</t>
  </si>
  <si>
    <t>Số tạm giao năm 2018</t>
  </si>
  <si>
    <t>Số nghỉ hưu năm 2019</t>
  </si>
  <si>
    <t>Tỷ lệ cắt giảm biên chế 2015-2018 (%)</t>
  </si>
  <si>
    <t>Hiện có 31/10/2018</t>
  </si>
  <si>
    <t>TỔNG CỘNG SỰ NGHIỆP TỰ CHỦ MỘT PHẦN, NSNN CHI TRẢ (A+B):</t>
  </si>
  <si>
    <t>ĐƠN VỊ SỰ NGHIỆP TỰ CHỦ, TỰ ĐẢM BẢO CHI THƯỜNG XUYÊN:</t>
  </si>
  <si>
    <t>Giao biên chế công chức năm 2020</t>
  </si>
  <si>
    <t>Giao số lượng người làm việc năm 2020</t>
  </si>
  <si>
    <t>Sở Kế hoạch và Đầu tư 
(Trung tâm Xúc tiến đầu tư)</t>
  </si>
  <si>
    <t>SỐ LƯỢNG NGƯỜI LÀM VIỆC TRONG CÁC ĐƠN VỊ SỰ NGHIỆP CÔNG LẬP; SỐ NGƯỜI LÀM VIỆC TRONG CÁC HỘI CÓ TÍNH CHẤT ĐẶC THÙ THUỘC TỈNH ĐIỆN BIÊN NĂM 2020</t>
  </si>
  <si>
    <t>QUYẾT ĐỊNH BIÊN CHẾ CÔNG CHỨC TRONG CÁC CƠ QUAN CỦA HĐND, UBND CÁC CẤP TỈNH ĐIỆN BIÊN, NĂM 2020</t>
  </si>
  <si>
    <t>(Kèm theo Nghị quyết số: 141/NQ-HĐND ngày 06 tháng 12 năm 2019 của HĐND tỉnh Điện Biên)</t>
  </si>
  <si>
    <t>(Kèm theo Nghị quyết số: 142/NQ-HĐND ngày 06 tháng 12 năm 2019 của HĐND tỉnh Điện Biên)</t>
  </si>
  <si>
    <t>2.087</t>
  </si>
  <si>
    <t>1.165</t>
  </si>
  <si>
    <t>6.464</t>
  </si>
  <si>
    <t>1.955</t>
  </si>
  <si>
    <t>3.200</t>
  </si>
  <si>
    <t>1.523</t>
  </si>
  <si>
    <t>1.585</t>
  </si>
  <si>
    <t>1.085</t>
  </si>
  <si>
    <t>1.156</t>
  </si>
  <si>
    <t>1.249</t>
  </si>
  <si>
    <t>1.957</t>
  </si>
  <si>
    <t>2.046</t>
  </si>
  <si>
    <t>1.179</t>
  </si>
  <si>
    <t>1.251</t>
  </si>
  <si>
    <t>1.491</t>
  </si>
  <si>
    <t>1.587</t>
  </si>
  <si>
    <t>1.749</t>
  </si>
  <si>
    <t>1.831</t>
  </si>
  <si>
    <t>2.430</t>
  </si>
  <si>
    <t>2.533</t>
  </si>
  <si>
    <t>1.046</t>
  </si>
  <si>
    <t>14.605</t>
  </si>
  <si>
    <t>21.216</t>
  </si>
  <si>
    <t>21.152</t>
  </si>
  <si>
    <t>21.069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</si>
</sst>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  <numFmt numFmtId="178" formatCode="_ * #,##0_ ;_ * \-#,##0_ ;_ * &quot;-&quot;_ ;_ @_ "/>
    <numFmt numFmtId="179" formatCode="_ * #,##0.00_ ;_ * \-#,##0.00_ ;_ * &quot;-&quot;??_ ;_ @_ "/>
    <numFmt numFmtId="180" formatCode="00##"/>
    <numFmt numFmtId="181" formatCode="_ * #,##0_)_£_ ;_ * \(#,##0\)_£_ ;_ * &quot;-&quot;_)_£_ ;_ @_ "/>
    <numFmt numFmtId="182" formatCode="#,##0.00\ &quot;F&quot;;[Red]\-#,##0.00\ &quot;F&quot;"/>
    <numFmt numFmtId="183" formatCode="_-* #,##0\ &quot;F&quot;_-;\-* #,##0\ &quot;F&quot;_-;_-* &quot;-&quot;\ &quot;F&quot;_-;_-@_-"/>
    <numFmt numFmtId="184" formatCode="#,##0\ &quot;F&quot;;[Red]\-#,##0\ &quot;F&quot;"/>
    <numFmt numFmtId="185" formatCode="#,##0.00\ &quot;F&quot;;\-#,##0.00\ &quot;F&quot;"/>
    <numFmt numFmtId="186" formatCode="#,##0\ &quot;DM&quot;;\-#,##0\ &quot;DM&quot;"/>
    <numFmt numFmtId="187" formatCode="0.000%"/>
    <numFmt numFmtId="188" formatCode="&quot;￥&quot;#,##0;&quot;￥&quot;\-#,##0"/>
    <numFmt numFmtId="189" formatCode="00.00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.##0"/>
    <numFmt numFmtId="198" formatCode="_-* #,##0.0\ _₫_-;\-* #,##0.0\ _₫_-;_-* &quot;-&quot;??\ _₫_-;_-@_-"/>
    <numFmt numFmtId="199" formatCode="_-* #,##0\ _₫_-;\-* #,##0\ _₫_-;_-* &quot;-&quot;??\ _₫_-;_-@_-"/>
    <numFmt numFmtId="200" formatCode="0;[Red]0"/>
    <numFmt numFmtId="201" formatCode="0.00_);\(0.00\)"/>
    <numFmt numFmtId="202" formatCode="[$-409]dddd\,\ mmmm\ d\,\ yyyy"/>
    <numFmt numFmtId="203" formatCode="[$-409]h:mm:ss\ AM/PM"/>
    <numFmt numFmtId="204" formatCode="0_);\(0\)"/>
  </numFmts>
  <fonts count="79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i/>
      <sz val="10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sz val="14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7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7" fillId="26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8" applyNumberFormat="0" applyFill="0" applyAlignment="0" applyProtection="0"/>
    <xf numFmtId="0" fontId="22" fillId="0" borderId="0" applyNumberFormat="0" applyFont="0" applyFill="0" applyAlignment="0">
      <protection/>
    </xf>
    <xf numFmtId="0" fontId="69" fillId="31" borderId="0" applyNumberFormat="0" applyBorder="0" applyAlignment="0" applyProtection="0"/>
    <xf numFmtId="181" fontId="23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70" fillId="27" borderId="10" applyNumberFormat="0" applyAlignment="0" applyProtection="0"/>
    <xf numFmtId="9" fontId="0" fillId="0" borderId="0" applyFont="0" applyFill="0" applyBorder="0" applyAlignment="0" applyProtection="0"/>
    <xf numFmtId="182" fontId="23" fillId="0" borderId="11">
      <alignment horizontal="right" vertical="center"/>
      <protection/>
    </xf>
    <xf numFmtId="183" fontId="23" fillId="0" borderId="11">
      <alignment horizontal="center"/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4" fontId="23" fillId="0" borderId="0">
      <alignment/>
      <protection/>
    </xf>
    <xf numFmtId="185" fontId="23" fillId="0" borderId="13">
      <alignment/>
      <protection/>
    </xf>
    <xf numFmtId="0" fontId="73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29" fillId="0" borderId="0">
      <alignment/>
      <protection/>
    </xf>
    <xf numFmtId="0" fontId="22" fillId="0" borderId="0">
      <alignment/>
      <protection/>
    </xf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6" fontId="31" fillId="0" borderId="0" applyFont="0" applyFill="0" applyBorder="0" applyAlignment="0" applyProtection="0"/>
    <xf numFmtId="192" fontId="3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85" applyFont="1" applyFill="1" applyBorder="1" applyAlignment="1">
      <alignment horizontal="left" vertical="center"/>
      <protection/>
    </xf>
    <xf numFmtId="0" fontId="7" fillId="0" borderId="0" xfId="85" applyFont="1" applyFill="1" applyBorder="1" applyAlignment="1">
      <alignment horizontal="center" vertical="center"/>
      <protection/>
    </xf>
    <xf numFmtId="0" fontId="4" fillId="0" borderId="0" xfId="85" applyFont="1" applyFill="1" applyBorder="1" applyAlignment="1">
      <alignment horizontal="center" vertical="center"/>
      <protection/>
    </xf>
    <xf numFmtId="0" fontId="8" fillId="0" borderId="0" xfId="85" applyFont="1" applyFill="1" applyBorder="1" applyAlignment="1">
      <alignment horizontal="center" vertical="center"/>
      <protection/>
    </xf>
    <xf numFmtId="0" fontId="9" fillId="0" borderId="13" xfId="85" applyFont="1" applyFill="1" applyBorder="1" applyAlignment="1">
      <alignment horizontal="center" vertical="center"/>
      <protection/>
    </xf>
    <xf numFmtId="0" fontId="6" fillId="0" borderId="13" xfId="85" applyFont="1" applyFill="1" applyBorder="1" applyAlignment="1">
      <alignment horizontal="left" vertical="center"/>
      <protection/>
    </xf>
    <xf numFmtId="3" fontId="6" fillId="0" borderId="13" xfId="85" applyNumberFormat="1" applyFont="1" applyFill="1" applyBorder="1" applyAlignment="1">
      <alignment horizontal="right" vertical="center"/>
      <protection/>
    </xf>
    <xf numFmtId="0" fontId="10" fillId="0" borderId="0" xfId="85" applyFont="1" applyFill="1" applyBorder="1" applyAlignment="1">
      <alignment horizontal="left" vertical="center" wrapText="1"/>
      <protection/>
    </xf>
    <xf numFmtId="0" fontId="4" fillId="0" borderId="0" xfId="85" applyFont="1" applyFill="1" applyBorder="1" applyAlignment="1">
      <alignment horizontal="left" vertical="center" wrapText="1"/>
      <protection/>
    </xf>
    <xf numFmtId="0" fontId="11" fillId="0" borderId="14" xfId="85" applyFont="1" applyFill="1" applyBorder="1" applyAlignment="1">
      <alignment horizontal="center" vertical="center" wrapText="1"/>
      <protection/>
    </xf>
    <xf numFmtId="3" fontId="4" fillId="0" borderId="14" xfId="85" applyNumberFormat="1" applyFont="1" applyFill="1" applyBorder="1" applyAlignment="1">
      <alignment horizontal="right" vertical="center" wrapText="1"/>
      <protection/>
    </xf>
    <xf numFmtId="0" fontId="4" fillId="0" borderId="14" xfId="85" applyFont="1" applyFill="1" applyBorder="1" applyAlignment="1">
      <alignment horizontal="left" vertical="center" wrapText="1"/>
      <protection/>
    </xf>
    <xf numFmtId="0" fontId="9" fillId="0" borderId="13" xfId="85" applyFont="1" applyFill="1" applyBorder="1" applyAlignment="1">
      <alignment horizontal="center" vertical="center" wrapText="1"/>
      <protection/>
    </xf>
    <xf numFmtId="0" fontId="6" fillId="0" borderId="13" xfId="85" applyFont="1" applyFill="1" applyBorder="1" applyAlignment="1">
      <alignment horizontal="left" vertical="center" wrapText="1"/>
      <protection/>
    </xf>
    <xf numFmtId="3" fontId="6" fillId="0" borderId="13" xfId="85" applyNumberFormat="1" applyFont="1" applyFill="1" applyBorder="1" applyAlignment="1">
      <alignment horizontal="right" vertical="center" wrapText="1"/>
      <protection/>
    </xf>
    <xf numFmtId="3" fontId="4" fillId="0" borderId="15" xfId="85" applyNumberFormat="1" applyFont="1" applyFill="1" applyBorder="1" applyAlignment="1">
      <alignment horizontal="right" vertical="center" wrapText="1"/>
      <protection/>
    </xf>
    <xf numFmtId="0" fontId="11" fillId="0" borderId="15" xfId="85" applyFont="1" applyFill="1" applyBorder="1" applyAlignment="1">
      <alignment horizontal="center" vertical="center" wrapText="1"/>
      <protection/>
    </xf>
    <xf numFmtId="0" fontId="12" fillId="0" borderId="0" xfId="85" applyFont="1" applyFill="1" applyBorder="1" applyAlignment="1">
      <alignment horizontal="left" vertical="center" wrapText="1"/>
      <protection/>
    </xf>
    <xf numFmtId="0" fontId="10" fillId="0" borderId="0" xfId="85" applyFont="1" applyFill="1" applyBorder="1" applyAlignment="1">
      <alignment horizontal="left" vertical="center"/>
      <protection/>
    </xf>
    <xf numFmtId="0" fontId="4" fillId="0" borderId="15" xfId="85" applyFont="1" applyFill="1" applyBorder="1" applyAlignment="1">
      <alignment horizontal="left" vertical="center" wrapText="1"/>
      <protection/>
    </xf>
    <xf numFmtId="0" fontId="6" fillId="0" borderId="0" xfId="85" applyFont="1" applyFill="1" applyBorder="1" applyAlignment="1">
      <alignment horizontal="left" vertical="center"/>
      <protection/>
    </xf>
    <xf numFmtId="0" fontId="4" fillId="0" borderId="13" xfId="85" applyFont="1" applyFill="1" applyBorder="1" applyAlignment="1">
      <alignment horizontal="right" vertical="center" wrapText="1"/>
      <protection/>
    </xf>
    <xf numFmtId="0" fontId="11" fillId="0" borderId="0" xfId="85" applyFont="1" applyFill="1" applyAlignment="1">
      <alignment horizontal="center" vertical="center"/>
      <protection/>
    </xf>
    <xf numFmtId="0" fontId="4" fillId="0" borderId="0" xfId="85" applyFont="1" applyFill="1" applyAlignment="1">
      <alignment horizontal="left" vertical="center"/>
      <protection/>
    </xf>
    <xf numFmtId="3" fontId="4" fillId="0" borderId="0" xfId="85" applyNumberFormat="1" applyFont="1" applyFill="1" applyAlignment="1">
      <alignment horizontal="left" vertical="center"/>
      <protection/>
    </xf>
    <xf numFmtId="0" fontId="6" fillId="0" borderId="13" xfId="85" applyFont="1" applyFill="1" applyBorder="1" applyAlignment="1">
      <alignment horizontal="right" vertical="center"/>
      <protection/>
    </xf>
    <xf numFmtId="3" fontId="4" fillId="0" borderId="14" xfId="85" applyNumberFormat="1" applyFont="1" applyFill="1" applyBorder="1" applyAlignment="1">
      <alignment horizontal="center" vertical="center" wrapText="1"/>
      <protection/>
    </xf>
    <xf numFmtId="3" fontId="4" fillId="0" borderId="13" xfId="85" applyNumberFormat="1" applyFont="1" applyFill="1" applyBorder="1" applyAlignment="1">
      <alignment horizontal="center" vertical="center" wrapText="1"/>
      <protection/>
    </xf>
    <xf numFmtId="0" fontId="11" fillId="0" borderId="13" xfId="85" applyFont="1" applyFill="1" applyBorder="1" applyAlignment="1">
      <alignment horizontal="center" vertical="center" wrapText="1"/>
      <protection/>
    </xf>
    <xf numFmtId="0" fontId="4" fillId="0" borderId="13" xfId="85" applyFont="1" applyFill="1" applyBorder="1" applyAlignment="1">
      <alignment horizontal="left" vertical="center" wrapText="1"/>
      <protection/>
    </xf>
    <xf numFmtId="3" fontId="4" fillId="0" borderId="13" xfId="85" applyNumberFormat="1" applyFont="1" applyFill="1" applyBorder="1" applyAlignment="1">
      <alignment horizontal="right" vertical="center" wrapText="1"/>
      <protection/>
    </xf>
    <xf numFmtId="3" fontId="4" fillId="0" borderId="13" xfId="85" applyNumberFormat="1" applyFont="1" applyFill="1" applyBorder="1" applyAlignment="1">
      <alignment horizontal="left" wrapText="1"/>
      <protection/>
    </xf>
    <xf numFmtId="3" fontId="4" fillId="0" borderId="16" xfId="85" applyNumberFormat="1" applyFont="1" applyFill="1" applyBorder="1" applyAlignment="1">
      <alignment horizontal="right" vertical="center" wrapText="1"/>
      <protection/>
    </xf>
    <xf numFmtId="0" fontId="11" fillId="0" borderId="17" xfId="85" applyFont="1" applyFill="1" applyBorder="1" applyAlignment="1">
      <alignment horizontal="center" vertical="center" wrapText="1"/>
      <protection/>
    </xf>
    <xf numFmtId="0" fontId="4" fillId="0" borderId="17" xfId="85" applyFont="1" applyFill="1" applyBorder="1" applyAlignment="1">
      <alignment horizontal="left" vertical="center" wrapText="1"/>
      <protection/>
    </xf>
    <xf numFmtId="3" fontId="4" fillId="0" borderId="17" xfId="85" applyNumberFormat="1" applyFont="1" applyFill="1" applyBorder="1" applyAlignment="1">
      <alignment horizontal="right" vertical="center" wrapText="1"/>
      <protection/>
    </xf>
    <xf numFmtId="3" fontId="8" fillId="0" borderId="0" xfId="85" applyNumberFormat="1" applyFont="1" applyFill="1" applyBorder="1" applyAlignment="1">
      <alignment horizontal="center" vertical="center"/>
      <protection/>
    </xf>
    <xf numFmtId="0" fontId="6" fillId="0" borderId="18" xfId="85" applyFont="1" applyFill="1" applyBorder="1" applyAlignment="1">
      <alignment horizontal="center" vertical="center" wrapText="1"/>
      <protection/>
    </xf>
    <xf numFmtId="0" fontId="6" fillId="0" borderId="13" xfId="85" applyFont="1" applyFill="1" applyBorder="1" applyAlignment="1">
      <alignment horizontal="center" vertical="center" wrapText="1"/>
      <protection/>
    </xf>
    <xf numFmtId="0" fontId="33" fillId="0" borderId="13" xfId="85" applyFont="1" applyFill="1" applyBorder="1" applyAlignment="1">
      <alignment horizontal="center" vertical="center"/>
      <protection/>
    </xf>
    <xf numFmtId="0" fontId="33" fillId="0" borderId="0" xfId="85" applyFont="1" applyFill="1" applyBorder="1" applyAlignment="1">
      <alignment horizontal="center" vertical="center"/>
      <protection/>
    </xf>
    <xf numFmtId="3" fontId="74" fillId="0" borderId="13" xfId="85" applyNumberFormat="1" applyFont="1" applyFill="1" applyBorder="1" applyAlignment="1">
      <alignment horizontal="right" vertical="center" wrapText="1"/>
      <protection/>
    </xf>
    <xf numFmtId="3" fontId="74" fillId="0" borderId="15" xfId="85" applyNumberFormat="1" applyFont="1" applyFill="1" applyBorder="1" applyAlignment="1">
      <alignment horizontal="right" vertical="center" wrapText="1"/>
      <protection/>
    </xf>
    <xf numFmtId="0" fontId="6" fillId="0" borderId="18" xfId="85" applyFont="1" applyFill="1" applyBorder="1" applyAlignment="1">
      <alignment horizontal="center" vertical="center"/>
      <protection/>
    </xf>
    <xf numFmtId="0" fontId="6" fillId="0" borderId="13" xfId="85" applyFont="1" applyFill="1" applyBorder="1" applyAlignment="1">
      <alignment horizontal="right" vertical="center" wrapText="1"/>
      <protection/>
    </xf>
    <xf numFmtId="0" fontId="4" fillId="0" borderId="15" xfId="85" applyFont="1" applyFill="1" applyBorder="1" applyAlignment="1">
      <alignment horizontal="right" vertical="center" wrapText="1"/>
      <protection/>
    </xf>
    <xf numFmtId="0" fontId="4" fillId="0" borderId="14" xfId="85" applyFont="1" applyFill="1" applyBorder="1" applyAlignment="1">
      <alignment horizontal="right" vertical="center" wrapText="1"/>
      <protection/>
    </xf>
    <xf numFmtId="0" fontId="4" fillId="0" borderId="17" xfId="85" applyFont="1" applyFill="1" applyBorder="1" applyAlignment="1">
      <alignment horizontal="right" vertical="center" wrapText="1"/>
      <protection/>
    </xf>
    <xf numFmtId="3" fontId="5" fillId="0" borderId="13" xfId="85" applyNumberFormat="1" applyFont="1" applyFill="1" applyBorder="1" applyAlignment="1">
      <alignment horizontal="center" vertical="center" wrapText="1"/>
      <protection/>
    </xf>
    <xf numFmtId="3" fontId="4" fillId="33" borderId="15" xfId="85" applyNumberFormat="1" applyFont="1" applyFill="1" applyBorder="1" applyAlignment="1">
      <alignment horizontal="right" vertical="center" wrapText="1"/>
      <protection/>
    </xf>
    <xf numFmtId="3" fontId="6" fillId="0" borderId="13" xfId="85" applyNumberFormat="1" applyFont="1" applyFill="1" applyBorder="1" applyAlignment="1">
      <alignment horizontal="center" vertical="center" wrapText="1"/>
      <protection/>
    </xf>
    <xf numFmtId="3" fontId="4" fillId="0" borderId="13" xfId="85" applyNumberFormat="1" applyFont="1" applyFill="1" applyBorder="1" applyAlignment="1">
      <alignment horizontal="right" vertical="center"/>
      <protection/>
    </xf>
    <xf numFmtId="3" fontId="4" fillId="0" borderId="0" xfId="85" applyNumberFormat="1" applyFont="1" applyFill="1" applyBorder="1" applyAlignment="1">
      <alignment horizontal="center" vertical="center"/>
      <protection/>
    </xf>
    <xf numFmtId="3" fontId="33" fillId="0" borderId="0" xfId="85" applyNumberFormat="1" applyFont="1" applyFill="1" applyBorder="1" applyAlignment="1">
      <alignment horizontal="center" vertical="center"/>
      <protection/>
    </xf>
    <xf numFmtId="3" fontId="10" fillId="0" borderId="0" xfId="85" applyNumberFormat="1" applyFont="1" applyFill="1" applyBorder="1" applyAlignment="1">
      <alignment horizontal="left" vertical="center" wrapText="1"/>
      <protection/>
    </xf>
    <xf numFmtId="10" fontId="4" fillId="0" borderId="0" xfId="85" applyNumberFormat="1" applyFont="1" applyFill="1" applyAlignment="1">
      <alignment horizontal="left" vertical="center"/>
      <protection/>
    </xf>
    <xf numFmtId="10" fontId="6" fillId="0" borderId="13" xfId="85" applyNumberFormat="1" applyFont="1" applyFill="1" applyBorder="1" applyAlignment="1">
      <alignment horizontal="center" vertical="center" wrapText="1"/>
      <protection/>
    </xf>
    <xf numFmtId="10" fontId="4" fillId="0" borderId="13" xfId="85" applyNumberFormat="1" applyFont="1" applyFill="1" applyBorder="1" applyAlignment="1">
      <alignment horizontal="right" vertical="center" wrapText="1"/>
      <protection/>
    </xf>
    <xf numFmtId="10" fontId="6" fillId="0" borderId="13" xfId="85" applyNumberFormat="1" applyFont="1" applyFill="1" applyBorder="1" applyAlignment="1">
      <alignment horizontal="right" vertical="center" wrapText="1"/>
      <protection/>
    </xf>
    <xf numFmtId="3" fontId="74" fillId="0" borderId="0" xfId="85" applyNumberFormat="1" applyFont="1" applyFill="1" applyAlignment="1">
      <alignment horizontal="left" vertical="center"/>
      <protection/>
    </xf>
    <xf numFmtId="3" fontId="75" fillId="0" borderId="13" xfId="85" applyNumberFormat="1" applyFont="1" applyFill="1" applyBorder="1" applyAlignment="1">
      <alignment horizontal="center" vertical="center" wrapText="1"/>
      <protection/>
    </xf>
    <xf numFmtId="3" fontId="76" fillId="0" borderId="13" xfId="85" applyNumberFormat="1" applyFont="1" applyFill="1" applyBorder="1" applyAlignment="1">
      <alignment horizontal="right" vertical="center"/>
      <protection/>
    </xf>
    <xf numFmtId="3" fontId="77" fillId="0" borderId="13" xfId="85" applyNumberFormat="1" applyFont="1" applyFill="1" applyBorder="1" applyAlignment="1">
      <alignment horizontal="left" wrapText="1"/>
      <protection/>
    </xf>
    <xf numFmtId="3" fontId="77" fillId="0" borderId="13" xfId="85" applyNumberFormat="1" applyFont="1" applyFill="1" applyBorder="1" applyAlignment="1">
      <alignment horizontal="center" vertical="center" wrapText="1"/>
      <protection/>
    </xf>
    <xf numFmtId="3" fontId="77" fillId="0" borderId="13" xfId="85" applyNumberFormat="1" applyFont="1" applyFill="1" applyBorder="1" applyAlignment="1">
      <alignment horizontal="right" vertical="center" wrapText="1"/>
      <protection/>
    </xf>
    <xf numFmtId="10" fontId="6" fillId="0" borderId="13" xfId="85" applyNumberFormat="1" applyFont="1" applyFill="1" applyBorder="1" applyAlignment="1">
      <alignment horizontal="right" vertical="center"/>
      <protection/>
    </xf>
    <xf numFmtId="3" fontId="6" fillId="0" borderId="13" xfId="85" applyNumberFormat="1" applyFont="1" applyFill="1" applyBorder="1" applyAlignment="1">
      <alignment vertical="center"/>
      <protection/>
    </xf>
    <xf numFmtId="10" fontId="6" fillId="0" borderId="13" xfId="85" applyNumberFormat="1" applyFont="1" applyFill="1" applyBorder="1" applyAlignment="1">
      <alignment vertical="center" wrapText="1"/>
      <protection/>
    </xf>
    <xf numFmtId="3" fontId="75" fillId="0" borderId="13" xfId="85" applyNumberFormat="1" applyFont="1" applyFill="1" applyBorder="1" applyAlignment="1">
      <alignment vertical="center"/>
      <protection/>
    </xf>
    <xf numFmtId="0" fontId="4" fillId="0" borderId="13" xfId="85" applyFont="1" applyFill="1" applyBorder="1" applyAlignment="1">
      <alignment vertical="center" wrapText="1"/>
      <protection/>
    </xf>
    <xf numFmtId="3" fontId="4" fillId="0" borderId="13" xfId="85" applyNumberFormat="1" applyFont="1" applyFill="1" applyBorder="1" applyAlignment="1">
      <alignment vertical="center" wrapText="1"/>
      <protection/>
    </xf>
    <xf numFmtId="10" fontId="4" fillId="0" borderId="13" xfId="85" applyNumberFormat="1" applyFont="1" applyFill="1" applyBorder="1" applyAlignment="1">
      <alignment vertical="center" wrapText="1"/>
      <protection/>
    </xf>
    <xf numFmtId="3" fontId="74" fillId="0" borderId="13" xfId="85" applyNumberFormat="1" applyFont="1" applyFill="1" applyBorder="1" applyAlignment="1">
      <alignment vertical="center" wrapText="1"/>
      <protection/>
    </xf>
    <xf numFmtId="3" fontId="4" fillId="0" borderId="13" xfId="85" applyNumberFormat="1" applyFont="1" applyFill="1" applyBorder="1" applyAlignment="1">
      <alignment vertical="center"/>
      <protection/>
    </xf>
    <xf numFmtId="10" fontId="4" fillId="0" borderId="19" xfId="85" applyNumberFormat="1" applyFont="1" applyFill="1" applyBorder="1" applyAlignment="1">
      <alignment horizontal="right" vertical="center" wrapText="1"/>
      <protection/>
    </xf>
    <xf numFmtId="10" fontId="4" fillId="0" borderId="20" xfId="85" applyNumberFormat="1" applyFont="1" applyFill="1" applyBorder="1" applyAlignment="1">
      <alignment horizontal="right" vertical="center" wrapText="1"/>
      <protection/>
    </xf>
    <xf numFmtId="10" fontId="4" fillId="0" borderId="13" xfId="85" applyNumberFormat="1" applyFont="1" applyFill="1" applyBorder="1" applyAlignment="1">
      <alignment horizontal="right" vertical="center"/>
      <protection/>
    </xf>
    <xf numFmtId="0" fontId="74" fillId="0" borderId="0" xfId="85" applyFont="1" applyFill="1" applyAlignment="1">
      <alignment horizontal="left" vertical="center"/>
      <protection/>
    </xf>
    <xf numFmtId="0" fontId="78" fillId="0" borderId="13" xfId="85" applyFont="1" applyFill="1" applyBorder="1" applyAlignment="1">
      <alignment horizontal="center" vertical="center"/>
      <protection/>
    </xf>
    <xf numFmtId="3" fontId="75" fillId="0" borderId="13" xfId="85" applyNumberFormat="1" applyFont="1" applyFill="1" applyBorder="1" applyAlignment="1">
      <alignment horizontal="right" vertical="center"/>
      <protection/>
    </xf>
    <xf numFmtId="3" fontId="75" fillId="0" borderId="13" xfId="85" applyNumberFormat="1" applyFont="1" applyFill="1" applyBorder="1" applyAlignment="1">
      <alignment horizontal="right" vertical="center" wrapText="1"/>
      <protection/>
    </xf>
    <xf numFmtId="10" fontId="4" fillId="0" borderId="19" xfId="85" applyNumberFormat="1" applyFont="1" applyFill="1" applyBorder="1" applyAlignment="1">
      <alignment horizontal="right" vertical="center"/>
      <protection/>
    </xf>
    <xf numFmtId="10" fontId="4" fillId="0" borderId="20" xfId="85" applyNumberFormat="1" applyFont="1" applyFill="1" applyBorder="1" applyAlignment="1">
      <alignment horizontal="right" vertical="center"/>
      <protection/>
    </xf>
    <xf numFmtId="3" fontId="4" fillId="0" borderId="20" xfId="85" applyNumberFormat="1" applyFont="1" applyFill="1" applyBorder="1" applyAlignment="1">
      <alignment horizontal="right" vertical="center" wrapText="1"/>
      <protection/>
    </xf>
    <xf numFmtId="3" fontId="4" fillId="0" borderId="19" xfId="85" applyNumberFormat="1" applyFont="1" applyFill="1" applyBorder="1" applyAlignment="1">
      <alignment horizontal="right" vertical="center" wrapText="1"/>
      <protection/>
    </xf>
    <xf numFmtId="3" fontId="4" fillId="0" borderId="19" xfId="85" applyNumberFormat="1" applyFont="1" applyFill="1" applyBorder="1" applyAlignment="1">
      <alignment horizontal="right" vertical="center"/>
      <protection/>
    </xf>
    <xf numFmtId="3" fontId="4" fillId="0" borderId="20" xfId="85" applyNumberFormat="1" applyFont="1" applyFill="1" applyBorder="1" applyAlignment="1">
      <alignment horizontal="right" vertical="center"/>
      <protection/>
    </xf>
    <xf numFmtId="3" fontId="33" fillId="0" borderId="13" xfId="85" applyNumberFormat="1" applyFont="1" applyFill="1" applyBorder="1" applyAlignment="1">
      <alignment horizontal="center" vertical="center"/>
      <protection/>
    </xf>
    <xf numFmtId="0" fontId="9" fillId="0" borderId="13" xfId="85" applyFont="1" applyFill="1" applyBorder="1" applyAlignment="1">
      <alignment horizontal="left" vertical="center" wrapText="1"/>
      <protection/>
    </xf>
    <xf numFmtId="0" fontId="6" fillId="0" borderId="11" xfId="85" applyFont="1" applyFill="1" applyBorder="1" applyAlignment="1">
      <alignment horizontal="left" vertical="center"/>
      <protection/>
    </xf>
    <xf numFmtId="0" fontId="6" fillId="0" borderId="21" xfId="85" applyFont="1" applyFill="1" applyBorder="1" applyAlignment="1">
      <alignment horizontal="left" vertical="center"/>
      <protection/>
    </xf>
    <xf numFmtId="0" fontId="3" fillId="0" borderId="0" xfId="85" applyFont="1" applyFill="1" applyAlignment="1">
      <alignment horizontal="center" vertical="center" wrapText="1"/>
      <protection/>
    </xf>
    <xf numFmtId="0" fontId="5" fillId="0" borderId="22" xfId="85" applyFont="1" applyFill="1" applyBorder="1" applyAlignment="1">
      <alignment horizontal="center" vertical="center" wrapText="1"/>
      <protection/>
    </xf>
    <xf numFmtId="0" fontId="6" fillId="0" borderId="18" xfId="85" applyFont="1" applyFill="1" applyBorder="1" applyAlignment="1">
      <alignment horizontal="center" vertical="center" wrapText="1"/>
      <protection/>
    </xf>
    <xf numFmtId="0" fontId="6" fillId="0" borderId="16" xfId="85" applyFont="1" applyFill="1" applyBorder="1" applyAlignment="1">
      <alignment horizontal="center" vertical="center" wrapText="1"/>
      <protection/>
    </xf>
    <xf numFmtId="0" fontId="6" fillId="0" borderId="18" xfId="85" applyFont="1" applyFill="1" applyBorder="1" applyAlignment="1">
      <alignment horizontal="center" vertical="center"/>
      <protection/>
    </xf>
    <xf numFmtId="0" fontId="6" fillId="0" borderId="16" xfId="85" applyFont="1" applyFill="1" applyBorder="1" applyAlignment="1">
      <alignment horizontal="center" vertical="center"/>
      <protection/>
    </xf>
    <xf numFmtId="3" fontId="74" fillId="0" borderId="18" xfId="85" applyNumberFormat="1" applyFont="1" applyFill="1" applyBorder="1" applyAlignment="1">
      <alignment horizontal="right" vertical="center" wrapText="1"/>
      <protection/>
    </xf>
    <xf numFmtId="3" fontId="74" fillId="0" borderId="23" xfId="85" applyNumberFormat="1" applyFont="1" applyFill="1" applyBorder="1" applyAlignment="1">
      <alignment horizontal="right" vertical="center" wrapText="1"/>
      <protection/>
    </xf>
    <xf numFmtId="0" fontId="9" fillId="0" borderId="13" xfId="85" applyFont="1" applyFill="1" applyBorder="1" applyAlignment="1">
      <alignment horizontal="center" vertical="center"/>
      <protection/>
    </xf>
    <xf numFmtId="0" fontId="6" fillId="0" borderId="11" xfId="85" applyFont="1" applyFill="1" applyBorder="1" applyAlignment="1">
      <alignment horizontal="left" vertical="center" wrapText="1"/>
      <protection/>
    </xf>
    <xf numFmtId="0" fontId="6" fillId="0" borderId="21" xfId="85" applyFont="1" applyFill="1" applyBorder="1" applyAlignment="1">
      <alignment horizontal="left" vertical="center" wrapText="1"/>
      <protection/>
    </xf>
    <xf numFmtId="0" fontId="9" fillId="0" borderId="24" xfId="85" applyFont="1" applyFill="1" applyBorder="1" applyAlignment="1">
      <alignment horizontal="center" vertical="center" wrapText="1"/>
      <protection/>
    </xf>
    <xf numFmtId="0" fontId="9" fillId="0" borderId="25" xfId="85" applyFont="1" applyFill="1" applyBorder="1" applyAlignment="1">
      <alignment horizontal="center" vertical="center" wrapText="1"/>
      <protection/>
    </xf>
    <xf numFmtId="0" fontId="9" fillId="0" borderId="26" xfId="85" applyFont="1" applyFill="1" applyBorder="1" applyAlignment="1">
      <alignment horizontal="center" vertical="center" wrapText="1"/>
      <protection/>
    </xf>
    <xf numFmtId="0" fontId="9" fillId="0" borderId="27" xfId="85" applyFont="1" applyFill="1" applyBorder="1" applyAlignment="1">
      <alignment horizontal="center" vertical="center" wrapText="1"/>
      <protection/>
    </xf>
    <xf numFmtId="0" fontId="9" fillId="0" borderId="22" xfId="85" applyFont="1" applyFill="1" applyBorder="1" applyAlignment="1">
      <alignment horizontal="center" vertical="center" wrapText="1"/>
      <protection/>
    </xf>
    <xf numFmtId="0" fontId="9" fillId="0" borderId="28" xfId="85" applyFont="1" applyFill="1" applyBorder="1" applyAlignment="1">
      <alignment horizontal="center" vertical="center" wrapText="1"/>
      <protection/>
    </xf>
    <xf numFmtId="0" fontId="9" fillId="0" borderId="24" xfId="85" applyFont="1" applyFill="1" applyBorder="1" applyAlignment="1">
      <alignment horizontal="center" vertical="center"/>
      <protection/>
    </xf>
    <xf numFmtId="0" fontId="9" fillId="0" borderId="25" xfId="85" applyFont="1" applyFill="1" applyBorder="1" applyAlignment="1">
      <alignment horizontal="center" vertical="center"/>
      <protection/>
    </xf>
    <xf numFmtId="0" fontId="9" fillId="0" borderId="26" xfId="85" applyFont="1" applyFill="1" applyBorder="1" applyAlignment="1">
      <alignment horizontal="center" vertical="center"/>
      <protection/>
    </xf>
    <xf numFmtId="204" fontId="6" fillId="0" borderId="13" xfId="85" applyNumberFormat="1" applyFont="1" applyFill="1" applyBorder="1" applyAlignment="1" quotePrefix="1">
      <alignment horizontal="right" vertical="center"/>
      <protection/>
    </xf>
    <xf numFmtId="3" fontId="6" fillId="0" borderId="13" xfId="85" applyNumberFormat="1" applyFont="1" applyFill="1" applyBorder="1" applyAlignment="1" quotePrefix="1">
      <alignment horizontal="right" vertical="center"/>
      <protection/>
    </xf>
    <xf numFmtId="3" fontId="4" fillId="0" borderId="13" xfId="85" applyNumberFormat="1" applyFont="1" applyFill="1" applyBorder="1" applyAlignment="1" quotePrefix="1">
      <alignment horizontal="right" vertical="center" wrapText="1"/>
      <protection/>
    </xf>
    <xf numFmtId="3" fontId="4" fillId="0" borderId="15" xfId="85" applyNumberFormat="1" applyFont="1" applyFill="1" applyBorder="1" applyAlignment="1" quotePrefix="1">
      <alignment horizontal="right" vertical="center" wrapText="1"/>
      <protection/>
    </xf>
    <xf numFmtId="3" fontId="6" fillId="0" borderId="13" xfId="85" applyNumberFormat="1" applyFont="1" applyFill="1" applyBorder="1" applyAlignment="1" quotePrefix="1">
      <alignment horizontal="right" vertical="center" wrapText="1"/>
      <protection/>
    </xf>
  </cellXfs>
  <cellStyles count="102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ÅëÈ­ [0]_¿ì¹°Åë" xfId="48"/>
    <cellStyle name="AeE­ [0]_INQUIRY ¿µ¾÷AßAø " xfId="49"/>
    <cellStyle name="ÅëÈ­_¿ì¹°Åë" xfId="50"/>
    <cellStyle name="AeE­_INQUIRY ¿µ¾÷AßAø " xfId="51"/>
    <cellStyle name="ÄÞ¸¶ [0]_¿ì¹°Åë" xfId="52"/>
    <cellStyle name="AÞ¸¶ [0]_INQUIRY ¿?¾÷AßAø " xfId="53"/>
    <cellStyle name="ÄÞ¸¶_¿ì¹°Åë" xfId="54"/>
    <cellStyle name="AÞ¸¶_INQUIRY ¿?¾÷AßAø " xfId="55"/>
    <cellStyle name="Bad" xfId="56"/>
    <cellStyle name="C?AØ_¿?¾÷CoE² " xfId="57"/>
    <cellStyle name="Ç¥ÁØ_´çÃÊ±¸ÀÔ»ý»ê" xfId="58"/>
    <cellStyle name="C￥AØ_¿μ¾÷CoE² " xfId="59"/>
    <cellStyle name="Calculation" xfId="60"/>
    <cellStyle name="Check Cell" xfId="61"/>
    <cellStyle name="Comma" xfId="62"/>
    <cellStyle name="Comma [0]" xfId="63"/>
    <cellStyle name="Comma0" xfId="64"/>
    <cellStyle name="Currency" xfId="65"/>
    <cellStyle name="Currency [0]" xfId="66"/>
    <cellStyle name="Currency0" xfId="67"/>
    <cellStyle name="Date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" xfId="82"/>
    <cellStyle name="Neutral" xfId="83"/>
    <cellStyle name="Normal - Style1" xfId="84"/>
    <cellStyle name="Normal_TONG_HOP_GIAO BIEN CHE 2011" xfId="85"/>
    <cellStyle name="Note" xfId="86"/>
    <cellStyle name="Output" xfId="87"/>
    <cellStyle name="Percent" xfId="88"/>
    <cellStyle name="T" xfId="89"/>
    <cellStyle name="th" xfId="90"/>
    <cellStyle name="Title" xfId="91"/>
    <cellStyle name="Total" xfId="92"/>
    <cellStyle name="viet" xfId="93"/>
    <cellStyle name="viet2" xfId="94"/>
    <cellStyle name="Warning Text" xfId="95"/>
    <cellStyle name=" [0.00]_ Att. 1- Cover" xfId="96"/>
    <cellStyle name="_ Att. 1- Cover" xfId="97"/>
    <cellStyle name="?_ Att. 1- Cover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一般_00Q3902REV.1" xfId="110"/>
    <cellStyle name="千分位[0]_00Q3902REV.1" xfId="111"/>
    <cellStyle name="千分位_00Q3902REV.1" xfId="112"/>
    <cellStyle name="貨幣 [0]_00Q3902REV.1" xfId="113"/>
    <cellStyle name="貨幣[0]_BRE" xfId="114"/>
    <cellStyle name="貨幣_00Q3902REV.1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115" zoomScaleNormal="115" zoomScalePageLayoutView="0" workbookViewId="0" topLeftCell="A1">
      <selection activeCell="Q8" sqref="Q8"/>
    </sheetView>
  </sheetViews>
  <sheetFormatPr defaultColWidth="10.28125" defaultRowHeight="12.75"/>
  <cols>
    <col min="1" max="1" width="7.421875" style="23" customWidth="1"/>
    <col min="2" max="2" width="45.8515625" style="24" customWidth="1"/>
    <col min="3" max="3" width="7.421875" style="24" hidden="1" customWidth="1"/>
    <col min="4" max="4" width="9.140625" style="25" hidden="1" customWidth="1"/>
    <col min="5" max="5" width="7.421875" style="25" hidden="1" customWidth="1"/>
    <col min="6" max="6" width="8.57421875" style="25" hidden="1" customWidth="1"/>
    <col min="7" max="7" width="10.7109375" style="25" hidden="1" customWidth="1"/>
    <col min="8" max="8" width="10.421875" style="56" hidden="1" customWidth="1"/>
    <col min="9" max="9" width="8.8515625" style="60" hidden="1" customWidth="1"/>
    <col min="10" max="10" width="8.8515625" style="25" hidden="1" customWidth="1"/>
    <col min="11" max="11" width="11.00390625" style="25" hidden="1" customWidth="1"/>
    <col min="12" max="12" width="8.57421875" style="25" hidden="1" customWidth="1"/>
    <col min="13" max="13" width="9.00390625" style="56" hidden="1" customWidth="1"/>
    <col min="14" max="14" width="19.8515625" style="25" customWidth="1"/>
    <col min="15" max="15" width="22.00390625" style="1" customWidth="1"/>
    <col min="16" max="16384" width="10.28125" style="1" customWidth="1"/>
  </cols>
  <sheetData>
    <row r="1" spans="1:15" ht="53.25" customHeight="1">
      <c r="A1" s="92" t="s">
        <v>108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6" customHeight="1">
      <c r="A2" s="93" t="s">
        <v>109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3" customFormat="1" ht="45" customHeight="1">
      <c r="A3" s="38" t="s">
        <v>0</v>
      </c>
      <c r="B3" s="44" t="s">
        <v>73</v>
      </c>
      <c r="C3" s="51" t="s">
        <v>89</v>
      </c>
      <c r="D3" s="51" t="s">
        <v>98</v>
      </c>
      <c r="E3" s="51" t="s">
        <v>101</v>
      </c>
      <c r="F3" s="51" t="s">
        <v>88</v>
      </c>
      <c r="G3" s="51" t="s">
        <v>92</v>
      </c>
      <c r="H3" s="57" t="s">
        <v>100</v>
      </c>
      <c r="I3" s="61" t="s">
        <v>81</v>
      </c>
      <c r="J3" s="51" t="s">
        <v>99</v>
      </c>
      <c r="K3" s="51" t="s">
        <v>87</v>
      </c>
      <c r="L3" s="51" t="s">
        <v>80</v>
      </c>
      <c r="M3" s="57" t="s">
        <v>96</v>
      </c>
      <c r="N3" s="51" t="s">
        <v>104</v>
      </c>
      <c r="O3" s="38" t="s">
        <v>51</v>
      </c>
    </row>
    <row r="4" spans="1:18" s="41" customFormat="1" ht="15.75" customHeight="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9</v>
      </c>
      <c r="K4" s="40">
        <v>10</v>
      </c>
      <c r="L4" s="40">
        <v>11</v>
      </c>
      <c r="M4" s="40">
        <v>12</v>
      </c>
      <c r="N4" s="40">
        <v>3</v>
      </c>
      <c r="O4" s="40">
        <v>4</v>
      </c>
      <c r="R4" s="54"/>
    </row>
    <row r="5" spans="1:19" s="4" customFormat="1" ht="22.5" customHeight="1">
      <c r="A5" s="90" t="s">
        <v>95</v>
      </c>
      <c r="B5" s="91"/>
      <c r="C5" s="67">
        <f>C6+C27</f>
        <v>2381</v>
      </c>
      <c r="D5" s="67">
        <f>D6+D27</f>
        <v>2271</v>
      </c>
      <c r="E5" s="67">
        <f>E6+E27</f>
        <v>2179</v>
      </c>
      <c r="F5" s="67">
        <f>F6+F27</f>
        <v>92</v>
      </c>
      <c r="G5" s="67">
        <f>G6+G27</f>
        <v>110</v>
      </c>
      <c r="H5" s="68">
        <f>G5/C5</f>
        <v>0.04619907601847963</v>
      </c>
      <c r="I5" s="67">
        <f>I6+I27</f>
        <v>64</v>
      </c>
      <c r="J5" s="67">
        <f>J6+J27</f>
        <v>55</v>
      </c>
      <c r="K5" s="67">
        <f>K6+K27</f>
        <v>24</v>
      </c>
      <c r="L5" s="67">
        <f>L6+L27</f>
        <v>48</v>
      </c>
      <c r="M5" s="68">
        <f>(L5+G5)/(C5)</f>
        <v>0.06635867282654347</v>
      </c>
      <c r="N5" s="112" t="s">
        <v>111</v>
      </c>
      <c r="O5" s="7"/>
      <c r="R5" s="54"/>
      <c r="S5" s="37"/>
    </row>
    <row r="6" spans="1:19" s="4" customFormat="1" ht="22.5" customHeight="1">
      <c r="A6" s="5" t="s">
        <v>2</v>
      </c>
      <c r="B6" s="6" t="s">
        <v>79</v>
      </c>
      <c r="C6" s="67">
        <f aca="true" t="shared" si="0" ref="C6:K6">SUM(C7:C26)</f>
        <v>1334</v>
      </c>
      <c r="D6" s="67">
        <f t="shared" si="0"/>
        <v>1275</v>
      </c>
      <c r="E6" s="67">
        <f t="shared" si="0"/>
        <v>1227</v>
      </c>
      <c r="F6" s="67">
        <f t="shared" si="0"/>
        <v>48</v>
      </c>
      <c r="G6" s="67">
        <f t="shared" si="0"/>
        <v>59</v>
      </c>
      <c r="H6" s="68">
        <f>G6/C6</f>
        <v>0.04422788605697151</v>
      </c>
      <c r="I6" s="69">
        <f>SUM(I7:I26)</f>
        <v>42</v>
      </c>
      <c r="J6" s="67">
        <f>SUM(J7:J26)</f>
        <v>31</v>
      </c>
      <c r="K6" s="67">
        <f t="shared" si="0"/>
        <v>14</v>
      </c>
      <c r="L6" s="67">
        <f>SUM(L7:L26)</f>
        <v>28</v>
      </c>
      <c r="M6" s="68">
        <f>(L6+G6)/(C6)</f>
        <v>0.06521739130434782</v>
      </c>
      <c r="N6" s="112" t="s">
        <v>112</v>
      </c>
      <c r="O6" s="62"/>
      <c r="R6" s="54"/>
      <c r="S6" s="37"/>
    </row>
    <row r="7" spans="1:19" s="8" customFormat="1" ht="27.75" customHeight="1">
      <c r="A7" s="29">
        <v>1</v>
      </c>
      <c r="B7" s="30" t="s">
        <v>4</v>
      </c>
      <c r="C7" s="70">
        <v>56</v>
      </c>
      <c r="D7" s="71">
        <v>53</v>
      </c>
      <c r="E7" s="71">
        <v>49</v>
      </c>
      <c r="F7" s="71">
        <f>D7-E7</f>
        <v>4</v>
      </c>
      <c r="G7" s="71">
        <v>3</v>
      </c>
      <c r="H7" s="72">
        <f>G7/C7</f>
        <v>0.05357142857142857</v>
      </c>
      <c r="I7" s="73">
        <v>0</v>
      </c>
      <c r="J7" s="71">
        <v>2</v>
      </c>
      <c r="K7" s="71">
        <v>1</v>
      </c>
      <c r="L7" s="71">
        <v>1</v>
      </c>
      <c r="M7" s="72">
        <f aca="true" t="shared" si="1" ref="M7:M37">(L7+G7)/C7</f>
        <v>0.07142857142857142</v>
      </c>
      <c r="N7" s="74">
        <v>51</v>
      </c>
      <c r="O7" s="63"/>
      <c r="Q7" s="55"/>
      <c r="R7" s="54"/>
      <c r="S7" s="37"/>
    </row>
    <row r="8" spans="1:19" s="8" customFormat="1" ht="27.75" customHeight="1">
      <c r="A8" s="29">
        <v>2</v>
      </c>
      <c r="B8" s="30" t="s">
        <v>9</v>
      </c>
      <c r="C8" s="70">
        <v>69</v>
      </c>
      <c r="D8" s="71">
        <v>65</v>
      </c>
      <c r="E8" s="71">
        <v>61</v>
      </c>
      <c r="F8" s="71">
        <f aca="true" t="shared" si="2" ref="F8:F37">D8-E8</f>
        <v>4</v>
      </c>
      <c r="G8" s="71">
        <v>4</v>
      </c>
      <c r="H8" s="72">
        <f aca="true" t="shared" si="3" ref="H8:H37">G8/C8</f>
        <v>0.057971014492753624</v>
      </c>
      <c r="I8" s="73">
        <v>2</v>
      </c>
      <c r="J8" s="71">
        <v>2</v>
      </c>
      <c r="K8" s="71">
        <v>1</v>
      </c>
      <c r="L8" s="71">
        <v>1</v>
      </c>
      <c r="M8" s="72">
        <f t="shared" si="1"/>
        <v>0.07246376811594203</v>
      </c>
      <c r="N8" s="74">
        <v>62</v>
      </c>
      <c r="O8" s="64" t="s">
        <v>86</v>
      </c>
      <c r="Q8" s="55"/>
      <c r="R8" s="54"/>
      <c r="S8" s="37"/>
    </row>
    <row r="9" spans="1:19" s="8" customFormat="1" ht="27.75" customHeight="1">
      <c r="A9" s="29">
        <v>3</v>
      </c>
      <c r="B9" s="30" t="s">
        <v>11</v>
      </c>
      <c r="C9" s="70">
        <v>55</v>
      </c>
      <c r="D9" s="71">
        <v>52</v>
      </c>
      <c r="E9" s="71">
        <v>51</v>
      </c>
      <c r="F9" s="71">
        <f t="shared" si="2"/>
        <v>1</v>
      </c>
      <c r="G9" s="71">
        <v>3</v>
      </c>
      <c r="H9" s="72">
        <f t="shared" si="3"/>
        <v>0.05454545454545454</v>
      </c>
      <c r="I9" s="73">
        <f>1+1</f>
        <v>2</v>
      </c>
      <c r="J9" s="71">
        <v>2</v>
      </c>
      <c r="K9" s="71">
        <v>1</v>
      </c>
      <c r="L9" s="71">
        <v>2</v>
      </c>
      <c r="M9" s="72">
        <f t="shared" si="1"/>
        <v>0.09090909090909091</v>
      </c>
      <c r="N9" s="74">
        <v>49</v>
      </c>
      <c r="O9" s="65"/>
      <c r="Q9" s="55"/>
      <c r="R9" s="54"/>
      <c r="S9" s="37"/>
    </row>
    <row r="10" spans="1:19" s="8" customFormat="1" ht="27.75" customHeight="1">
      <c r="A10" s="29">
        <v>4</v>
      </c>
      <c r="B10" s="30" t="s">
        <v>15</v>
      </c>
      <c r="C10" s="70">
        <v>389</v>
      </c>
      <c r="D10" s="71">
        <v>367</v>
      </c>
      <c r="E10" s="71">
        <v>349</v>
      </c>
      <c r="F10" s="71">
        <f t="shared" si="2"/>
        <v>18</v>
      </c>
      <c r="G10" s="71">
        <v>22</v>
      </c>
      <c r="H10" s="72">
        <f t="shared" si="3"/>
        <v>0.056555269922879174</v>
      </c>
      <c r="I10" s="73">
        <f>8+2</f>
        <v>10</v>
      </c>
      <c r="J10" s="71">
        <v>8</v>
      </c>
      <c r="K10" s="71">
        <v>6</v>
      </c>
      <c r="L10" s="71">
        <v>10</v>
      </c>
      <c r="M10" s="72">
        <f t="shared" si="1"/>
        <v>0.08226221079691516</v>
      </c>
      <c r="N10" s="74">
        <v>347</v>
      </c>
      <c r="O10" s="64" t="s">
        <v>91</v>
      </c>
      <c r="Q10" s="55"/>
      <c r="R10" s="54"/>
      <c r="S10" s="37"/>
    </row>
    <row r="11" spans="1:19" s="8" customFormat="1" ht="27.75" customHeight="1">
      <c r="A11" s="29">
        <v>5</v>
      </c>
      <c r="B11" s="30" t="s">
        <v>17</v>
      </c>
      <c r="C11" s="70">
        <v>63</v>
      </c>
      <c r="D11" s="71">
        <v>61</v>
      </c>
      <c r="E11" s="71">
        <v>59</v>
      </c>
      <c r="F11" s="71">
        <f t="shared" si="2"/>
        <v>2</v>
      </c>
      <c r="G11" s="71">
        <v>2</v>
      </c>
      <c r="H11" s="72">
        <f t="shared" si="3"/>
        <v>0.031746031746031744</v>
      </c>
      <c r="I11" s="73">
        <v>1</v>
      </c>
      <c r="J11" s="71">
        <v>1</v>
      </c>
      <c r="K11" s="71"/>
      <c r="L11" s="71">
        <v>1</v>
      </c>
      <c r="M11" s="72">
        <f t="shared" si="1"/>
        <v>0.047619047619047616</v>
      </c>
      <c r="N11" s="74">
        <v>59</v>
      </c>
      <c r="O11" s="65" t="s">
        <v>90</v>
      </c>
      <c r="Q11" s="55"/>
      <c r="R11" s="54"/>
      <c r="S11" s="37"/>
    </row>
    <row r="12" spans="1:19" s="8" customFormat="1" ht="27.75" customHeight="1">
      <c r="A12" s="29">
        <v>6</v>
      </c>
      <c r="B12" s="30" t="s">
        <v>19</v>
      </c>
      <c r="C12" s="70">
        <v>51</v>
      </c>
      <c r="D12" s="71">
        <v>49</v>
      </c>
      <c r="E12" s="71">
        <v>48</v>
      </c>
      <c r="F12" s="71">
        <f t="shared" si="2"/>
        <v>1</v>
      </c>
      <c r="G12" s="71">
        <v>2</v>
      </c>
      <c r="H12" s="72">
        <f t="shared" si="3"/>
        <v>0.0392156862745098</v>
      </c>
      <c r="I12" s="73">
        <v>3</v>
      </c>
      <c r="J12" s="71">
        <v>1</v>
      </c>
      <c r="K12" s="71">
        <v>1</v>
      </c>
      <c r="L12" s="71">
        <v>1</v>
      </c>
      <c r="M12" s="72">
        <f t="shared" si="1"/>
        <v>0.058823529411764705</v>
      </c>
      <c r="N12" s="74">
        <v>47</v>
      </c>
      <c r="O12" s="65"/>
      <c r="Q12" s="55"/>
      <c r="R12" s="54"/>
      <c r="S12" s="37"/>
    </row>
    <row r="13" spans="1:19" s="8" customFormat="1" ht="27.75" customHeight="1">
      <c r="A13" s="29">
        <v>7</v>
      </c>
      <c r="B13" s="30" t="s">
        <v>20</v>
      </c>
      <c r="C13" s="70">
        <v>29</v>
      </c>
      <c r="D13" s="71">
        <v>29</v>
      </c>
      <c r="E13" s="71">
        <v>28</v>
      </c>
      <c r="F13" s="71">
        <f t="shared" si="2"/>
        <v>1</v>
      </c>
      <c r="G13" s="71">
        <v>0</v>
      </c>
      <c r="H13" s="72">
        <f t="shared" si="3"/>
        <v>0</v>
      </c>
      <c r="I13" s="73">
        <f>3+1</f>
        <v>4</v>
      </c>
      <c r="J13" s="71"/>
      <c r="K13" s="71">
        <v>0</v>
      </c>
      <c r="L13" s="71"/>
      <c r="M13" s="72">
        <f t="shared" si="1"/>
        <v>0</v>
      </c>
      <c r="N13" s="74">
        <v>28</v>
      </c>
      <c r="O13" s="64"/>
      <c r="Q13" s="55"/>
      <c r="R13" s="54"/>
      <c r="S13" s="37"/>
    </row>
    <row r="14" spans="1:19" s="8" customFormat="1" ht="15.75">
      <c r="A14" s="29">
        <v>8</v>
      </c>
      <c r="B14" s="30" t="s">
        <v>21</v>
      </c>
      <c r="C14" s="70">
        <v>107</v>
      </c>
      <c r="D14" s="71">
        <f>101</f>
        <v>101</v>
      </c>
      <c r="E14" s="71">
        <v>98</v>
      </c>
      <c r="F14" s="71">
        <f t="shared" si="2"/>
        <v>3</v>
      </c>
      <c r="G14" s="71">
        <v>6</v>
      </c>
      <c r="H14" s="72">
        <f t="shared" si="3"/>
        <v>0.056074766355140186</v>
      </c>
      <c r="I14" s="73">
        <v>5</v>
      </c>
      <c r="J14" s="71">
        <v>2</v>
      </c>
      <c r="K14" s="71">
        <v>2</v>
      </c>
      <c r="L14" s="71">
        <v>3</v>
      </c>
      <c r="M14" s="72">
        <f t="shared" si="1"/>
        <v>0.08411214953271028</v>
      </c>
      <c r="N14" s="74">
        <v>41</v>
      </c>
      <c r="O14" s="28"/>
      <c r="Q14" s="55"/>
      <c r="R14" s="54"/>
      <c r="S14" s="37"/>
    </row>
    <row r="15" spans="1:19" s="8" customFormat="1" ht="27.75" customHeight="1">
      <c r="A15" s="29">
        <v>9</v>
      </c>
      <c r="B15" s="30" t="s">
        <v>22</v>
      </c>
      <c r="C15" s="70">
        <v>66</v>
      </c>
      <c r="D15" s="71">
        <v>63</v>
      </c>
      <c r="E15" s="71">
        <v>54</v>
      </c>
      <c r="F15" s="71">
        <f t="shared" si="2"/>
        <v>9</v>
      </c>
      <c r="G15" s="71">
        <v>3</v>
      </c>
      <c r="H15" s="72">
        <f t="shared" si="3"/>
        <v>0.045454545454545456</v>
      </c>
      <c r="I15" s="73">
        <v>1</v>
      </c>
      <c r="J15" s="71"/>
      <c r="K15" s="71">
        <v>0</v>
      </c>
      <c r="L15" s="71">
        <v>1</v>
      </c>
      <c r="M15" s="72">
        <f t="shared" si="1"/>
        <v>0.06060606060606061</v>
      </c>
      <c r="N15" s="74">
        <v>60</v>
      </c>
      <c r="O15" s="64"/>
      <c r="Q15" s="55"/>
      <c r="R15" s="54"/>
      <c r="S15" s="37"/>
    </row>
    <row r="16" spans="1:19" s="8" customFormat="1" ht="27.75" customHeight="1">
      <c r="A16" s="29">
        <v>10</v>
      </c>
      <c r="B16" s="30" t="s">
        <v>64</v>
      </c>
      <c r="C16" s="70">
        <v>37</v>
      </c>
      <c r="D16" s="71">
        <v>36</v>
      </c>
      <c r="E16" s="71">
        <v>36</v>
      </c>
      <c r="F16" s="71">
        <f t="shared" si="2"/>
        <v>0</v>
      </c>
      <c r="G16" s="71">
        <v>1</v>
      </c>
      <c r="H16" s="72">
        <f t="shared" si="3"/>
        <v>0.02702702702702703</v>
      </c>
      <c r="I16" s="73">
        <v>0</v>
      </c>
      <c r="J16" s="71">
        <v>1</v>
      </c>
      <c r="K16" s="71">
        <v>0</v>
      </c>
      <c r="L16" s="71"/>
      <c r="M16" s="72">
        <f t="shared" si="1"/>
        <v>0.02702702702702703</v>
      </c>
      <c r="N16" s="74">
        <v>35</v>
      </c>
      <c r="O16" s="64"/>
      <c r="Q16" s="55"/>
      <c r="R16" s="54"/>
      <c r="S16" s="37"/>
    </row>
    <row r="17" spans="1:19" s="8" customFormat="1" ht="27.75" customHeight="1">
      <c r="A17" s="29">
        <v>11</v>
      </c>
      <c r="B17" s="30" t="s">
        <v>65</v>
      </c>
      <c r="C17" s="70">
        <v>31</v>
      </c>
      <c r="D17" s="71">
        <v>30</v>
      </c>
      <c r="E17" s="71">
        <v>30</v>
      </c>
      <c r="F17" s="71">
        <f t="shared" si="2"/>
        <v>0</v>
      </c>
      <c r="G17" s="71">
        <v>1</v>
      </c>
      <c r="H17" s="72">
        <f t="shared" si="3"/>
        <v>0.03225806451612903</v>
      </c>
      <c r="I17" s="73">
        <v>3</v>
      </c>
      <c r="J17" s="71"/>
      <c r="K17" s="71">
        <v>0</v>
      </c>
      <c r="L17" s="71"/>
      <c r="M17" s="72">
        <f t="shared" si="1"/>
        <v>0.03225806451612903</v>
      </c>
      <c r="N17" s="74">
        <v>29</v>
      </c>
      <c r="O17" s="64"/>
      <c r="Q17" s="55"/>
      <c r="R17" s="54"/>
      <c r="S17" s="37"/>
    </row>
    <row r="18" spans="1:19" s="8" customFormat="1" ht="27.75" customHeight="1">
      <c r="A18" s="29">
        <v>12</v>
      </c>
      <c r="B18" s="30" t="s">
        <v>66</v>
      </c>
      <c r="C18" s="70">
        <v>22</v>
      </c>
      <c r="D18" s="71">
        <v>20</v>
      </c>
      <c r="E18" s="71">
        <v>20</v>
      </c>
      <c r="F18" s="71">
        <f t="shared" si="2"/>
        <v>0</v>
      </c>
      <c r="G18" s="71">
        <v>2</v>
      </c>
      <c r="H18" s="72">
        <f t="shared" si="3"/>
        <v>0.09090909090909091</v>
      </c>
      <c r="I18" s="73">
        <v>1</v>
      </c>
      <c r="J18" s="71"/>
      <c r="K18" s="71">
        <v>0</v>
      </c>
      <c r="L18" s="71"/>
      <c r="M18" s="72">
        <f t="shared" si="1"/>
        <v>0.09090909090909091</v>
      </c>
      <c r="N18" s="74">
        <v>20</v>
      </c>
      <c r="O18" s="64"/>
      <c r="Q18" s="55"/>
      <c r="R18" s="54"/>
      <c r="S18" s="37"/>
    </row>
    <row r="19" spans="1:19" s="8" customFormat="1" ht="27.75" customHeight="1">
      <c r="A19" s="29">
        <v>13</v>
      </c>
      <c r="B19" s="30" t="s">
        <v>67</v>
      </c>
      <c r="C19" s="70">
        <v>25</v>
      </c>
      <c r="D19" s="71">
        <v>25</v>
      </c>
      <c r="E19" s="71">
        <v>23</v>
      </c>
      <c r="F19" s="71">
        <f t="shared" si="2"/>
        <v>2</v>
      </c>
      <c r="G19" s="71">
        <v>0</v>
      </c>
      <c r="H19" s="72">
        <f t="shared" si="3"/>
        <v>0</v>
      </c>
      <c r="I19" s="73">
        <v>1</v>
      </c>
      <c r="J19" s="71"/>
      <c r="K19" s="71">
        <v>0</v>
      </c>
      <c r="L19" s="71">
        <v>1</v>
      </c>
      <c r="M19" s="72">
        <f t="shared" si="1"/>
        <v>0.04</v>
      </c>
      <c r="N19" s="74">
        <v>24</v>
      </c>
      <c r="O19" s="64"/>
      <c r="Q19" s="55"/>
      <c r="R19" s="54"/>
      <c r="S19" s="37"/>
    </row>
    <row r="20" spans="1:19" s="8" customFormat="1" ht="27.75" customHeight="1">
      <c r="A20" s="29">
        <v>14</v>
      </c>
      <c r="B20" s="30" t="s">
        <v>68</v>
      </c>
      <c r="C20" s="70">
        <v>67</v>
      </c>
      <c r="D20" s="71">
        <v>66</v>
      </c>
      <c r="E20" s="71">
        <v>65</v>
      </c>
      <c r="F20" s="71">
        <f t="shared" si="2"/>
        <v>1</v>
      </c>
      <c r="G20" s="71">
        <v>1</v>
      </c>
      <c r="H20" s="72">
        <f t="shared" si="3"/>
        <v>0.014925373134328358</v>
      </c>
      <c r="I20" s="73">
        <v>4</v>
      </c>
      <c r="J20" s="71">
        <v>1</v>
      </c>
      <c r="K20" s="71">
        <v>1</v>
      </c>
      <c r="L20" s="71">
        <v>2</v>
      </c>
      <c r="M20" s="72">
        <f t="shared" si="1"/>
        <v>0.04477611940298507</v>
      </c>
      <c r="N20" s="74">
        <v>63</v>
      </c>
      <c r="O20" s="64" t="s">
        <v>93</v>
      </c>
      <c r="Q20" s="55"/>
      <c r="R20" s="54"/>
      <c r="S20" s="37"/>
    </row>
    <row r="21" spans="1:19" s="18" customFormat="1" ht="27.75" customHeight="1">
      <c r="A21" s="29">
        <v>15</v>
      </c>
      <c r="B21" s="30" t="s">
        <v>72</v>
      </c>
      <c r="C21" s="70">
        <v>77</v>
      </c>
      <c r="D21" s="71">
        <v>71</v>
      </c>
      <c r="E21" s="71">
        <v>71</v>
      </c>
      <c r="F21" s="71">
        <f t="shared" si="2"/>
        <v>0</v>
      </c>
      <c r="G21" s="71">
        <v>6</v>
      </c>
      <c r="H21" s="72">
        <f t="shared" si="3"/>
        <v>0.07792207792207792</v>
      </c>
      <c r="I21" s="73">
        <f>3+1</f>
        <v>4</v>
      </c>
      <c r="J21" s="71">
        <v>3</v>
      </c>
      <c r="K21" s="71">
        <v>1</v>
      </c>
      <c r="L21" s="71">
        <v>1</v>
      </c>
      <c r="M21" s="72">
        <f t="shared" si="1"/>
        <v>0.09090909090909091</v>
      </c>
      <c r="N21" s="74">
        <v>70</v>
      </c>
      <c r="O21" s="65"/>
      <c r="Q21" s="55"/>
      <c r="R21" s="54"/>
      <c r="S21" s="37"/>
    </row>
    <row r="22" spans="1:19" s="8" customFormat="1" ht="27.75" customHeight="1">
      <c r="A22" s="29">
        <v>16</v>
      </c>
      <c r="B22" s="30" t="s">
        <v>23</v>
      </c>
      <c r="C22" s="70">
        <v>48</v>
      </c>
      <c r="D22" s="71">
        <v>45</v>
      </c>
      <c r="E22" s="71">
        <v>45</v>
      </c>
      <c r="F22" s="71">
        <f t="shared" si="2"/>
        <v>0</v>
      </c>
      <c r="G22" s="71">
        <v>3</v>
      </c>
      <c r="H22" s="72">
        <f t="shared" si="3"/>
        <v>0.0625</v>
      </c>
      <c r="I22" s="73">
        <v>1</v>
      </c>
      <c r="J22" s="71">
        <v>3</v>
      </c>
      <c r="K22" s="71">
        <v>0</v>
      </c>
      <c r="L22" s="71">
        <v>1</v>
      </c>
      <c r="M22" s="72">
        <f t="shared" si="1"/>
        <v>0.08333333333333333</v>
      </c>
      <c r="N22" s="74">
        <v>43</v>
      </c>
      <c r="O22" s="64" t="s">
        <v>85</v>
      </c>
      <c r="Q22" s="55"/>
      <c r="R22" s="54"/>
      <c r="S22" s="37"/>
    </row>
    <row r="23" spans="1:19" s="19" customFormat="1" ht="27.75" customHeight="1">
      <c r="A23" s="29">
        <v>17</v>
      </c>
      <c r="B23" s="30" t="s">
        <v>24</v>
      </c>
      <c r="C23" s="70">
        <v>34</v>
      </c>
      <c r="D23" s="71">
        <v>38</v>
      </c>
      <c r="E23" s="71">
        <v>38</v>
      </c>
      <c r="F23" s="71">
        <f t="shared" si="2"/>
        <v>0</v>
      </c>
      <c r="G23" s="71">
        <v>-4</v>
      </c>
      <c r="H23" s="72">
        <f t="shared" si="3"/>
        <v>-0.11764705882352941</v>
      </c>
      <c r="I23" s="73">
        <v>0</v>
      </c>
      <c r="J23" s="71">
        <v>1</v>
      </c>
      <c r="K23" s="71">
        <v>0</v>
      </c>
      <c r="L23" s="71">
        <v>1</v>
      </c>
      <c r="M23" s="72">
        <f t="shared" si="1"/>
        <v>-0.08823529411764706</v>
      </c>
      <c r="N23" s="74">
        <v>37</v>
      </c>
      <c r="O23" s="64" t="s">
        <v>94</v>
      </c>
      <c r="Q23" s="55"/>
      <c r="R23" s="54"/>
      <c r="S23" s="37"/>
    </row>
    <row r="24" spans="1:19" ht="27.75" customHeight="1">
      <c r="A24" s="29">
        <v>18</v>
      </c>
      <c r="B24" s="30" t="s">
        <v>71</v>
      </c>
      <c r="C24" s="70">
        <v>29</v>
      </c>
      <c r="D24" s="71">
        <v>27</v>
      </c>
      <c r="E24" s="71">
        <v>27</v>
      </c>
      <c r="F24" s="71">
        <f t="shared" si="2"/>
        <v>0</v>
      </c>
      <c r="G24" s="71">
        <v>2</v>
      </c>
      <c r="H24" s="72">
        <f t="shared" si="3"/>
        <v>0.06896551724137931</v>
      </c>
      <c r="I24" s="73">
        <v>0</v>
      </c>
      <c r="J24" s="71">
        <v>1</v>
      </c>
      <c r="K24" s="71">
        <v>0</v>
      </c>
      <c r="L24" s="71"/>
      <c r="M24" s="72">
        <f t="shared" si="1"/>
        <v>0.06896551724137931</v>
      </c>
      <c r="N24" s="74">
        <v>26</v>
      </c>
      <c r="O24" s="65" t="s">
        <v>82</v>
      </c>
      <c r="Q24" s="55"/>
      <c r="R24" s="54"/>
      <c r="S24" s="37"/>
    </row>
    <row r="25" spans="1:19" s="21" customFormat="1" ht="27.75" customHeight="1">
      <c r="A25" s="29">
        <v>19</v>
      </c>
      <c r="B25" s="30" t="s">
        <v>30</v>
      </c>
      <c r="C25" s="70">
        <v>33</v>
      </c>
      <c r="D25" s="71">
        <v>31</v>
      </c>
      <c r="E25" s="71">
        <v>29</v>
      </c>
      <c r="F25" s="71">
        <f t="shared" si="2"/>
        <v>2</v>
      </c>
      <c r="G25" s="71">
        <v>2</v>
      </c>
      <c r="H25" s="72">
        <f t="shared" si="3"/>
        <v>0.06060606060606061</v>
      </c>
      <c r="I25" s="73">
        <v>0</v>
      </c>
      <c r="J25" s="71">
        <v>1</v>
      </c>
      <c r="K25" s="71">
        <v>0</v>
      </c>
      <c r="L25" s="71">
        <v>1</v>
      </c>
      <c r="M25" s="72">
        <f t="shared" si="1"/>
        <v>0.09090909090909091</v>
      </c>
      <c r="N25" s="74">
        <v>30</v>
      </c>
      <c r="O25" s="65" t="s">
        <v>83</v>
      </c>
      <c r="Q25" s="55"/>
      <c r="R25" s="54"/>
      <c r="S25" s="37"/>
    </row>
    <row r="26" spans="1:19" s="21" customFormat="1" ht="27.75" customHeight="1">
      <c r="A26" s="29">
        <v>20</v>
      </c>
      <c r="B26" s="30" t="s">
        <v>70</v>
      </c>
      <c r="C26" s="70">
        <v>46</v>
      </c>
      <c r="D26" s="71">
        <v>46</v>
      </c>
      <c r="E26" s="71">
        <v>46</v>
      </c>
      <c r="F26" s="71">
        <f t="shared" si="2"/>
        <v>0</v>
      </c>
      <c r="G26" s="71">
        <v>0</v>
      </c>
      <c r="H26" s="72">
        <f t="shared" si="3"/>
        <v>0</v>
      </c>
      <c r="I26" s="73">
        <v>0</v>
      </c>
      <c r="J26" s="71">
        <v>2</v>
      </c>
      <c r="K26" s="71">
        <v>0</v>
      </c>
      <c r="L26" s="71">
        <v>1</v>
      </c>
      <c r="M26" s="72">
        <f t="shared" si="1"/>
        <v>0.021739130434782608</v>
      </c>
      <c r="N26" s="74">
        <v>44</v>
      </c>
      <c r="O26" s="65" t="s">
        <v>84</v>
      </c>
      <c r="Q26" s="55"/>
      <c r="R26" s="54"/>
      <c r="S26" s="37"/>
    </row>
    <row r="27" spans="1:19" s="4" customFormat="1" ht="24" customHeight="1">
      <c r="A27" s="5" t="s">
        <v>35</v>
      </c>
      <c r="B27" s="6" t="s">
        <v>36</v>
      </c>
      <c r="C27" s="67">
        <f>SUM(C28:C37)</f>
        <v>1047</v>
      </c>
      <c r="D27" s="67">
        <f aca="true" t="shared" si="4" ref="D27:N27">SUM(D28:D37)</f>
        <v>996</v>
      </c>
      <c r="E27" s="67">
        <f t="shared" si="4"/>
        <v>952</v>
      </c>
      <c r="F27" s="67">
        <f t="shared" si="4"/>
        <v>44</v>
      </c>
      <c r="G27" s="67">
        <f>SUM(G28:G37)</f>
        <v>51</v>
      </c>
      <c r="H27" s="68">
        <f t="shared" si="3"/>
        <v>0.04871060171919771</v>
      </c>
      <c r="I27" s="69">
        <f t="shared" si="4"/>
        <v>22</v>
      </c>
      <c r="J27" s="67">
        <f t="shared" si="4"/>
        <v>24</v>
      </c>
      <c r="K27" s="67">
        <f t="shared" si="4"/>
        <v>10</v>
      </c>
      <c r="L27" s="67">
        <f t="shared" si="4"/>
        <v>20</v>
      </c>
      <c r="M27" s="68">
        <f t="shared" si="1"/>
        <v>0.06781279847182425</v>
      </c>
      <c r="N27" s="67">
        <f t="shared" si="4"/>
        <v>922</v>
      </c>
      <c r="O27" s="62"/>
      <c r="Q27" s="55"/>
      <c r="R27" s="54"/>
      <c r="S27" s="37"/>
    </row>
    <row r="28" spans="1:19" s="18" customFormat="1" ht="24" customHeight="1">
      <c r="A28" s="29">
        <v>1</v>
      </c>
      <c r="B28" s="30" t="s">
        <v>37</v>
      </c>
      <c r="C28" s="70">
        <v>105</v>
      </c>
      <c r="D28" s="71">
        <v>99</v>
      </c>
      <c r="E28" s="71">
        <v>98</v>
      </c>
      <c r="F28" s="71">
        <f t="shared" si="2"/>
        <v>1</v>
      </c>
      <c r="G28" s="71">
        <v>6</v>
      </c>
      <c r="H28" s="72">
        <f t="shared" si="3"/>
        <v>0.05714285714285714</v>
      </c>
      <c r="I28" s="73">
        <v>3</v>
      </c>
      <c r="J28" s="71">
        <v>2</v>
      </c>
      <c r="K28" s="71">
        <v>1</v>
      </c>
      <c r="L28" s="71">
        <v>2</v>
      </c>
      <c r="M28" s="72">
        <f t="shared" si="1"/>
        <v>0.0761904761904762</v>
      </c>
      <c r="N28" s="74">
        <v>97</v>
      </c>
      <c r="O28" s="64"/>
      <c r="Q28" s="55"/>
      <c r="R28" s="54"/>
      <c r="S28" s="37"/>
    </row>
    <row r="29" spans="1:19" s="18" customFormat="1" ht="24" customHeight="1">
      <c r="A29" s="29">
        <v>2</v>
      </c>
      <c r="B29" s="30" t="s">
        <v>40</v>
      </c>
      <c r="C29" s="70">
        <v>96</v>
      </c>
      <c r="D29" s="71">
        <v>87</v>
      </c>
      <c r="E29" s="71">
        <v>82</v>
      </c>
      <c r="F29" s="71">
        <f t="shared" si="2"/>
        <v>5</v>
      </c>
      <c r="G29" s="71">
        <v>9</v>
      </c>
      <c r="H29" s="72">
        <f t="shared" si="3"/>
        <v>0.09375</v>
      </c>
      <c r="I29" s="73">
        <v>2</v>
      </c>
      <c r="J29" s="71">
        <v>1</v>
      </c>
      <c r="K29" s="71">
        <v>0</v>
      </c>
      <c r="L29" s="71">
        <v>2</v>
      </c>
      <c r="M29" s="72">
        <f t="shared" si="1"/>
        <v>0.11458333333333333</v>
      </c>
      <c r="N29" s="74">
        <v>63</v>
      </c>
      <c r="O29" s="64"/>
      <c r="Q29" s="55"/>
      <c r="R29" s="54"/>
      <c r="S29" s="37"/>
    </row>
    <row r="30" spans="1:19" s="18" customFormat="1" ht="24" customHeight="1">
      <c r="A30" s="29">
        <v>3</v>
      </c>
      <c r="B30" s="30" t="s">
        <v>41</v>
      </c>
      <c r="C30" s="70">
        <v>117</v>
      </c>
      <c r="D30" s="71">
        <v>110</v>
      </c>
      <c r="E30" s="71">
        <v>109</v>
      </c>
      <c r="F30" s="71">
        <f t="shared" si="2"/>
        <v>1</v>
      </c>
      <c r="G30" s="71">
        <v>7</v>
      </c>
      <c r="H30" s="72">
        <f t="shared" si="3"/>
        <v>0.05982905982905983</v>
      </c>
      <c r="I30" s="73">
        <f>1+1</f>
        <v>2</v>
      </c>
      <c r="J30" s="71">
        <v>4</v>
      </c>
      <c r="K30" s="71">
        <v>1</v>
      </c>
      <c r="L30" s="71">
        <v>2</v>
      </c>
      <c r="M30" s="72">
        <f t="shared" si="1"/>
        <v>0.07692307692307693</v>
      </c>
      <c r="N30" s="74">
        <v>93</v>
      </c>
      <c r="O30" s="64"/>
      <c r="Q30" s="55"/>
      <c r="R30" s="54"/>
      <c r="S30" s="37"/>
    </row>
    <row r="31" spans="1:19" s="18" customFormat="1" ht="24" customHeight="1">
      <c r="A31" s="29">
        <v>4</v>
      </c>
      <c r="B31" s="30" t="s">
        <v>42</v>
      </c>
      <c r="C31" s="70">
        <v>109</v>
      </c>
      <c r="D31" s="71">
        <v>102</v>
      </c>
      <c r="E31" s="71">
        <v>98</v>
      </c>
      <c r="F31" s="71">
        <f t="shared" si="2"/>
        <v>4</v>
      </c>
      <c r="G31" s="71">
        <v>7</v>
      </c>
      <c r="H31" s="72">
        <f t="shared" si="3"/>
        <v>0.06422018348623854</v>
      </c>
      <c r="I31" s="73">
        <v>2</v>
      </c>
      <c r="J31" s="71"/>
      <c r="K31" s="71">
        <v>1</v>
      </c>
      <c r="L31" s="71">
        <v>2</v>
      </c>
      <c r="M31" s="72">
        <f t="shared" si="1"/>
        <v>0.08256880733944955</v>
      </c>
      <c r="N31" s="74">
        <v>98</v>
      </c>
      <c r="O31" s="65"/>
      <c r="Q31" s="55"/>
      <c r="R31" s="54"/>
      <c r="S31" s="37"/>
    </row>
    <row r="32" spans="1:19" s="18" customFormat="1" ht="24" customHeight="1">
      <c r="A32" s="29">
        <v>5</v>
      </c>
      <c r="B32" s="30" t="s">
        <v>43</v>
      </c>
      <c r="C32" s="70">
        <v>116</v>
      </c>
      <c r="D32" s="71">
        <v>107</v>
      </c>
      <c r="E32" s="71">
        <v>106</v>
      </c>
      <c r="F32" s="71">
        <f t="shared" si="2"/>
        <v>1</v>
      </c>
      <c r="G32" s="71">
        <v>9</v>
      </c>
      <c r="H32" s="72">
        <f t="shared" si="3"/>
        <v>0.07758620689655173</v>
      </c>
      <c r="I32" s="73">
        <v>4</v>
      </c>
      <c r="J32" s="71">
        <v>8</v>
      </c>
      <c r="K32" s="71">
        <v>1</v>
      </c>
      <c r="L32" s="71">
        <v>2</v>
      </c>
      <c r="M32" s="72">
        <f t="shared" si="1"/>
        <v>0.09482758620689655</v>
      </c>
      <c r="N32" s="74">
        <v>102</v>
      </c>
      <c r="O32" s="65"/>
      <c r="Q32" s="55"/>
      <c r="R32" s="54"/>
      <c r="S32" s="37"/>
    </row>
    <row r="33" spans="1:19" s="18" customFormat="1" ht="24" customHeight="1">
      <c r="A33" s="29">
        <v>6</v>
      </c>
      <c r="B33" s="30" t="s">
        <v>44</v>
      </c>
      <c r="C33" s="70">
        <v>109</v>
      </c>
      <c r="D33" s="71">
        <v>103</v>
      </c>
      <c r="E33" s="71">
        <v>98</v>
      </c>
      <c r="F33" s="71">
        <f t="shared" si="2"/>
        <v>5</v>
      </c>
      <c r="G33" s="71">
        <v>6</v>
      </c>
      <c r="H33" s="72">
        <f t="shared" si="3"/>
        <v>0.05504587155963303</v>
      </c>
      <c r="I33" s="73">
        <v>0</v>
      </c>
      <c r="J33" s="71"/>
      <c r="K33" s="71"/>
      <c r="L33" s="71">
        <v>2</v>
      </c>
      <c r="M33" s="72">
        <f t="shared" si="1"/>
        <v>0.07339449541284404</v>
      </c>
      <c r="N33" s="74">
        <v>99</v>
      </c>
      <c r="O33" s="65"/>
      <c r="Q33" s="55"/>
      <c r="R33" s="54"/>
      <c r="S33" s="37"/>
    </row>
    <row r="34" spans="1:19" s="18" customFormat="1" ht="24" customHeight="1">
      <c r="A34" s="29">
        <v>7</v>
      </c>
      <c r="B34" s="30" t="s">
        <v>45</v>
      </c>
      <c r="C34" s="70">
        <v>109</v>
      </c>
      <c r="D34" s="71">
        <v>103</v>
      </c>
      <c r="E34" s="71">
        <v>99</v>
      </c>
      <c r="F34" s="71">
        <f t="shared" si="2"/>
        <v>4</v>
      </c>
      <c r="G34" s="71">
        <v>6</v>
      </c>
      <c r="H34" s="72">
        <f t="shared" si="3"/>
        <v>0.05504587155963303</v>
      </c>
      <c r="I34" s="73">
        <v>4</v>
      </c>
      <c r="J34" s="71">
        <v>2</v>
      </c>
      <c r="K34" s="71">
        <v>1</v>
      </c>
      <c r="L34" s="71">
        <v>2</v>
      </c>
      <c r="M34" s="72">
        <f t="shared" si="1"/>
        <v>0.07339449541284404</v>
      </c>
      <c r="N34" s="74">
        <v>98</v>
      </c>
      <c r="O34" s="65"/>
      <c r="Q34" s="55"/>
      <c r="R34" s="54"/>
      <c r="S34" s="37"/>
    </row>
    <row r="35" spans="1:19" s="18" customFormat="1" ht="24" customHeight="1">
      <c r="A35" s="29">
        <v>8</v>
      </c>
      <c r="B35" s="30" t="s">
        <v>46</v>
      </c>
      <c r="C35" s="70">
        <v>109</v>
      </c>
      <c r="D35" s="71">
        <v>103</v>
      </c>
      <c r="E35" s="71">
        <v>97</v>
      </c>
      <c r="F35" s="71">
        <f t="shared" si="2"/>
        <v>6</v>
      </c>
      <c r="G35" s="71">
        <v>6</v>
      </c>
      <c r="H35" s="72">
        <f t="shared" si="3"/>
        <v>0.05504587155963303</v>
      </c>
      <c r="I35" s="73">
        <v>1</v>
      </c>
      <c r="J35" s="71">
        <v>3</v>
      </c>
      <c r="K35" s="71">
        <v>2</v>
      </c>
      <c r="L35" s="71">
        <v>2</v>
      </c>
      <c r="M35" s="72">
        <f t="shared" si="1"/>
        <v>0.07339449541284404</v>
      </c>
      <c r="N35" s="74">
        <v>99</v>
      </c>
      <c r="O35" s="65"/>
      <c r="Q35" s="55"/>
      <c r="R35" s="54"/>
      <c r="S35" s="37"/>
    </row>
    <row r="36" spans="1:19" s="18" customFormat="1" ht="24" customHeight="1">
      <c r="A36" s="29">
        <v>9</v>
      </c>
      <c r="B36" s="30" t="s">
        <v>47</v>
      </c>
      <c r="C36" s="70">
        <v>96</v>
      </c>
      <c r="D36" s="71">
        <v>91</v>
      </c>
      <c r="E36" s="71">
        <v>84</v>
      </c>
      <c r="F36" s="71">
        <f t="shared" si="2"/>
        <v>7</v>
      </c>
      <c r="G36" s="71">
        <v>5</v>
      </c>
      <c r="H36" s="72">
        <f t="shared" si="3"/>
        <v>0.052083333333333336</v>
      </c>
      <c r="I36" s="73">
        <v>1</v>
      </c>
      <c r="J36" s="71">
        <v>3</v>
      </c>
      <c r="K36" s="71">
        <v>1</v>
      </c>
      <c r="L36" s="71">
        <v>2</v>
      </c>
      <c r="M36" s="72">
        <f t="shared" si="1"/>
        <v>0.07291666666666667</v>
      </c>
      <c r="N36" s="74">
        <v>87</v>
      </c>
      <c r="O36" s="65"/>
      <c r="Q36" s="55"/>
      <c r="R36" s="54"/>
      <c r="S36" s="37"/>
    </row>
    <row r="37" spans="1:19" s="18" customFormat="1" ht="24" customHeight="1">
      <c r="A37" s="29">
        <v>10</v>
      </c>
      <c r="B37" s="30" t="s">
        <v>49</v>
      </c>
      <c r="C37" s="70">
        <v>81</v>
      </c>
      <c r="D37" s="71">
        <v>91</v>
      </c>
      <c r="E37" s="71">
        <v>81</v>
      </c>
      <c r="F37" s="71">
        <f t="shared" si="2"/>
        <v>10</v>
      </c>
      <c r="G37" s="71">
        <v>-10</v>
      </c>
      <c r="H37" s="72">
        <f t="shared" si="3"/>
        <v>-0.12345679012345678</v>
      </c>
      <c r="I37" s="73">
        <v>3</v>
      </c>
      <c r="J37" s="71">
        <v>1</v>
      </c>
      <c r="K37" s="71">
        <v>2</v>
      </c>
      <c r="L37" s="71">
        <v>2</v>
      </c>
      <c r="M37" s="72">
        <f t="shared" si="1"/>
        <v>-0.09876543209876543</v>
      </c>
      <c r="N37" s="74">
        <v>86</v>
      </c>
      <c r="O37" s="65"/>
      <c r="Q37" s="55"/>
      <c r="R37" s="54"/>
      <c r="S37" s="37"/>
    </row>
  </sheetData>
  <sheetProtection/>
  <mergeCells count="3">
    <mergeCell ref="A5:B5"/>
    <mergeCell ref="A1:O1"/>
    <mergeCell ref="A2:O2"/>
  </mergeCells>
  <printOptions/>
  <pageMargins left="0.71" right="0.5" top="0.75" bottom="0.5" header="0.3" footer="0.3"/>
  <pageSetup horizontalDpi="600" verticalDpi="600" orientation="portrait" paperSize="9" scale="9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85" zoomScaleNormal="85" zoomScalePageLayoutView="0" workbookViewId="0" topLeftCell="A1">
      <selection activeCell="X10" sqref="X10"/>
    </sheetView>
  </sheetViews>
  <sheetFormatPr defaultColWidth="10.28125" defaultRowHeight="12.75"/>
  <cols>
    <col min="1" max="1" width="5.8515625" style="23" customWidth="1"/>
    <col min="2" max="2" width="48.57421875" style="24" customWidth="1"/>
    <col min="3" max="4" width="9.8515625" style="24" hidden="1" customWidth="1"/>
    <col min="5" max="5" width="10.421875" style="24" hidden="1" customWidth="1"/>
    <col min="6" max="6" width="9.00390625" style="25" hidden="1" customWidth="1"/>
    <col min="7" max="7" width="9.8515625" style="24" hidden="1" customWidth="1"/>
    <col min="8" max="8" width="7.7109375" style="24" hidden="1" customWidth="1"/>
    <col min="9" max="10" width="8.8515625" style="24" hidden="1" customWidth="1"/>
    <col min="11" max="11" width="6.421875" style="24" hidden="1" customWidth="1"/>
    <col min="12" max="12" width="7.421875" style="24" hidden="1" customWidth="1"/>
    <col min="13" max="13" width="9.28125" style="56" hidden="1" customWidth="1"/>
    <col min="14" max="15" width="8.57421875" style="24" hidden="1" customWidth="1"/>
    <col min="16" max="16" width="7.140625" style="78" hidden="1" customWidth="1"/>
    <col min="17" max="17" width="6.421875" style="24" hidden="1" customWidth="1"/>
    <col min="18" max="18" width="1.28515625" style="56" hidden="1" customWidth="1"/>
    <col min="19" max="19" width="21.8515625" style="24" customWidth="1"/>
    <col min="20" max="21" width="14.00390625" style="24" hidden="1" customWidth="1"/>
    <col min="22" max="22" width="21.28125" style="1" customWidth="1"/>
    <col min="23" max="16384" width="10.28125" style="1" customWidth="1"/>
  </cols>
  <sheetData>
    <row r="1" spans="1:22" ht="54.75" customHeight="1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32.25" customHeight="1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s="2" customFormat="1" ht="30.75" customHeight="1">
      <c r="A3" s="94" t="s">
        <v>63</v>
      </c>
      <c r="B3" s="96" t="s">
        <v>1</v>
      </c>
      <c r="C3" s="109" t="s">
        <v>58</v>
      </c>
      <c r="D3" s="110"/>
      <c r="E3" s="111"/>
      <c r="F3" s="103" t="s">
        <v>105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0" t="s">
        <v>57</v>
      </c>
      <c r="U3" s="100"/>
      <c r="V3" s="94" t="s">
        <v>51</v>
      </c>
    </row>
    <row r="4" spans="1:26" s="3" customFormat="1" ht="15" customHeight="1">
      <c r="A4" s="95"/>
      <c r="B4" s="97"/>
      <c r="C4" s="39" t="s">
        <v>56</v>
      </c>
      <c r="D4" s="39" t="s">
        <v>60</v>
      </c>
      <c r="E4" s="39" t="s">
        <v>59</v>
      </c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38" t="s">
        <v>61</v>
      </c>
      <c r="U4" s="38" t="s">
        <v>62</v>
      </c>
      <c r="V4" s="95"/>
      <c r="Y4" s="53"/>
      <c r="Z4" s="53"/>
    </row>
    <row r="5" spans="1:22" s="41" customFormat="1" ht="15.7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10</v>
      </c>
      <c r="M5" s="40">
        <v>11</v>
      </c>
      <c r="N5" s="40">
        <v>13</v>
      </c>
      <c r="O5" s="40">
        <v>12</v>
      </c>
      <c r="P5" s="79">
        <v>13</v>
      </c>
      <c r="Q5" s="40">
        <v>14</v>
      </c>
      <c r="R5" s="88">
        <v>15</v>
      </c>
      <c r="S5" s="40">
        <v>3</v>
      </c>
      <c r="T5" s="40">
        <v>17</v>
      </c>
      <c r="U5" s="40">
        <v>18</v>
      </c>
      <c r="V5" s="40">
        <v>4</v>
      </c>
    </row>
    <row r="6" spans="1:25" s="4" customFormat="1" ht="18" customHeight="1">
      <c r="A6" s="90" t="s">
        <v>97</v>
      </c>
      <c r="B6" s="91"/>
      <c r="C6" s="26" t="e">
        <f>C9+C29+C60+C64+#REF!</f>
        <v>#REF!</v>
      </c>
      <c r="D6" s="26" t="e">
        <f>D9+D29+D60+D64+#REF!</f>
        <v>#REF!</v>
      </c>
      <c r="E6" s="26" t="e">
        <f>C6+D6</f>
        <v>#REF!</v>
      </c>
      <c r="F6" s="7">
        <f>F9+F29+F60+F64+4</f>
        <v>22809</v>
      </c>
      <c r="G6" s="7">
        <f>G9+G29+G60+G64</f>
        <v>22174</v>
      </c>
      <c r="H6" s="7">
        <f aca="true" t="shared" si="0" ref="H6:Q6">H9+H29+H60+H64</f>
        <v>20249</v>
      </c>
      <c r="I6" s="7">
        <f t="shared" si="0"/>
        <v>1925</v>
      </c>
      <c r="J6" s="7">
        <f t="shared" si="0"/>
        <v>1077</v>
      </c>
      <c r="K6" s="7">
        <f t="shared" si="0"/>
        <v>451</v>
      </c>
      <c r="L6" s="7">
        <f>L9+L29+L60+L64+4</f>
        <v>635</v>
      </c>
      <c r="M6" s="59">
        <f>(J6-K6)/F6</f>
        <v>0.02744530667718883</v>
      </c>
      <c r="N6" s="7">
        <f t="shared" si="0"/>
        <v>215</v>
      </c>
      <c r="O6" s="7">
        <f t="shared" si="0"/>
        <v>176</v>
      </c>
      <c r="P6" s="7">
        <f t="shared" si="0"/>
        <v>396</v>
      </c>
      <c r="Q6" s="7">
        <f t="shared" si="0"/>
        <v>358</v>
      </c>
      <c r="R6" s="66">
        <f aca="true" t="shared" si="1" ref="R6:R59">(Q6+J6-K6)/F6</f>
        <v>0.043140865447849536</v>
      </c>
      <c r="S6" s="113" t="s">
        <v>133</v>
      </c>
      <c r="T6" s="7" t="e">
        <f>T8+T60+T64+#REF!</f>
        <v>#REF!</v>
      </c>
      <c r="U6" s="7" t="e">
        <f>U8+U64+#REF!+U60</f>
        <v>#REF!</v>
      </c>
      <c r="V6" s="7"/>
      <c r="W6" s="37"/>
      <c r="X6" s="37"/>
      <c r="Y6" s="37"/>
    </row>
    <row r="7" spans="1:25" s="4" customFormat="1" ht="18" customHeight="1">
      <c r="A7" s="90" t="s">
        <v>69</v>
      </c>
      <c r="B7" s="91"/>
      <c r="C7" s="26"/>
      <c r="D7" s="26"/>
      <c r="E7" s="26"/>
      <c r="F7" s="7">
        <f>F9+F29+F60+4</f>
        <v>22745</v>
      </c>
      <c r="G7" s="7">
        <f>G9+G29+G60</f>
        <v>22110</v>
      </c>
      <c r="H7" s="7">
        <f>H9+H29+H60</f>
        <v>20185</v>
      </c>
      <c r="I7" s="7">
        <f>I9+I29+I60</f>
        <v>1925</v>
      </c>
      <c r="J7" s="7">
        <f>J9+J29+J60</f>
        <v>1077</v>
      </c>
      <c r="K7" s="7">
        <f>K9+K29+K60</f>
        <v>451</v>
      </c>
      <c r="L7" s="7">
        <f>L9+L29+L60+4</f>
        <v>635</v>
      </c>
      <c r="M7" s="59">
        <f>(J7-K7)/F7</f>
        <v>0.02752253242470873</v>
      </c>
      <c r="N7" s="7">
        <f>N9+N29+N60</f>
        <v>215</v>
      </c>
      <c r="O7" s="7">
        <f>O9+O29+O60</f>
        <v>176</v>
      </c>
      <c r="P7" s="80">
        <f>P9+P29+P60</f>
        <v>396</v>
      </c>
      <c r="Q7" s="7">
        <f>Q9+Q29+Q60</f>
        <v>358</v>
      </c>
      <c r="R7" s="66">
        <f t="shared" si="1"/>
        <v>0.04326225544075621</v>
      </c>
      <c r="S7" s="113" t="s">
        <v>134</v>
      </c>
      <c r="T7" s="7"/>
      <c r="U7" s="7"/>
      <c r="V7" s="7"/>
      <c r="X7" s="37"/>
      <c r="Y7" s="37"/>
    </row>
    <row r="8" spans="1:25" s="4" customFormat="1" ht="36" customHeight="1">
      <c r="A8" s="101" t="s">
        <v>102</v>
      </c>
      <c r="B8" s="102"/>
      <c r="C8" s="26">
        <f>C9+C29</f>
        <v>2071</v>
      </c>
      <c r="D8" s="26">
        <f>D9+D29</f>
        <v>20</v>
      </c>
      <c r="E8" s="26">
        <f aca="true" t="shared" si="2" ref="E8:E65">C8+D8</f>
        <v>2091</v>
      </c>
      <c r="F8" s="7">
        <f>F9+F29+4</f>
        <v>22657</v>
      </c>
      <c r="G8" s="7">
        <f>G9+G29</f>
        <v>22027</v>
      </c>
      <c r="H8" s="7">
        <f>H9+H29</f>
        <v>20106</v>
      </c>
      <c r="I8" s="7">
        <f>I9+I29</f>
        <v>1921</v>
      </c>
      <c r="J8" s="7">
        <f>J9+J29</f>
        <v>1077</v>
      </c>
      <c r="K8" s="7">
        <f>K9+K29</f>
        <v>451</v>
      </c>
      <c r="L8" s="7">
        <f aca="true" t="shared" si="3" ref="L8:L29">J8-K8</f>
        <v>626</v>
      </c>
      <c r="M8" s="59">
        <f>(J8-K8)/F8</f>
        <v>0.02762943019817275</v>
      </c>
      <c r="N8" s="7">
        <f>N9+N29</f>
        <v>215</v>
      </c>
      <c r="O8" s="7">
        <f>O9+O29</f>
        <v>176</v>
      </c>
      <c r="P8" s="80">
        <f>P9+P29</f>
        <v>396</v>
      </c>
      <c r="Q8" s="7">
        <f>Q9+Q29</f>
        <v>358</v>
      </c>
      <c r="R8" s="66">
        <f t="shared" si="1"/>
        <v>0.043430286445690074</v>
      </c>
      <c r="S8" s="113" t="s">
        <v>135</v>
      </c>
      <c r="T8" s="7">
        <f>T9+T29</f>
        <v>2026</v>
      </c>
      <c r="U8" s="7">
        <f>U9+U29</f>
        <v>1216</v>
      </c>
      <c r="V8" s="7"/>
      <c r="W8" s="37"/>
      <c r="X8" s="37"/>
      <c r="Y8" s="37"/>
    </row>
    <row r="9" spans="1:25" s="4" customFormat="1" ht="18" customHeight="1">
      <c r="A9" s="5" t="s">
        <v>2</v>
      </c>
      <c r="B9" s="6" t="s">
        <v>52</v>
      </c>
      <c r="C9" s="26">
        <f>SUM(C10:C28)</f>
        <v>1086</v>
      </c>
      <c r="D9" s="26">
        <f>SUM(D10:D28)</f>
        <v>8</v>
      </c>
      <c r="E9" s="26">
        <f t="shared" si="2"/>
        <v>1094</v>
      </c>
      <c r="F9" s="7">
        <f aca="true" t="shared" si="4" ref="F9:K9">SUM(F10:F28)</f>
        <v>7295</v>
      </c>
      <c r="G9" s="7">
        <f t="shared" si="4"/>
        <v>6949</v>
      </c>
      <c r="H9" s="7">
        <f t="shared" si="4"/>
        <v>6286</v>
      </c>
      <c r="I9" s="7">
        <f t="shared" si="4"/>
        <v>663</v>
      </c>
      <c r="J9" s="7">
        <f t="shared" si="4"/>
        <v>352</v>
      </c>
      <c r="K9" s="7">
        <f t="shared" si="4"/>
        <v>6</v>
      </c>
      <c r="L9" s="7">
        <f t="shared" si="3"/>
        <v>346</v>
      </c>
      <c r="M9" s="59">
        <f>(J9-K9)/F9</f>
        <v>0.04742974640164496</v>
      </c>
      <c r="N9" s="7">
        <f>SUM(N10:N28)</f>
        <v>82</v>
      </c>
      <c r="O9" s="7">
        <f>SUM(O10:O28)</f>
        <v>42</v>
      </c>
      <c r="P9" s="80">
        <f>SUM(P10:P28)</f>
        <v>104</v>
      </c>
      <c r="Q9" s="7">
        <f>SUM(Q10:Q28)</f>
        <v>170</v>
      </c>
      <c r="R9" s="66">
        <f t="shared" si="1"/>
        <v>0.07073337902673063</v>
      </c>
      <c r="S9" s="113" t="s">
        <v>113</v>
      </c>
      <c r="T9" s="7">
        <f>SUM(T10:T28)</f>
        <v>377</v>
      </c>
      <c r="U9" s="7">
        <f>SUM(U10:U28)</f>
        <v>342</v>
      </c>
      <c r="V9" s="7"/>
      <c r="X9" s="37"/>
      <c r="Y9" s="37"/>
    </row>
    <row r="10" spans="1:25" s="8" customFormat="1" ht="18.75" customHeight="1">
      <c r="A10" s="29">
        <v>1</v>
      </c>
      <c r="B10" s="30" t="s">
        <v>4</v>
      </c>
      <c r="C10" s="22">
        <v>53</v>
      </c>
      <c r="D10" s="22"/>
      <c r="E10" s="26">
        <f t="shared" si="2"/>
        <v>53</v>
      </c>
      <c r="F10" s="52">
        <f>2171-77+44+31</f>
        <v>2169</v>
      </c>
      <c r="G10" s="31">
        <v>2064</v>
      </c>
      <c r="H10" s="31">
        <v>1754</v>
      </c>
      <c r="I10" s="31">
        <f>G10-H10</f>
        <v>310</v>
      </c>
      <c r="J10" s="31">
        <v>105</v>
      </c>
      <c r="K10" s="31"/>
      <c r="L10" s="52">
        <f t="shared" si="3"/>
        <v>105</v>
      </c>
      <c r="M10" s="58">
        <f>(J10-K10)/F10</f>
        <v>0.048409405255878286</v>
      </c>
      <c r="N10" s="31">
        <v>11</v>
      </c>
      <c r="O10" s="31"/>
      <c r="P10" s="42">
        <v>37</v>
      </c>
      <c r="Q10" s="31">
        <v>52</v>
      </c>
      <c r="R10" s="77">
        <f t="shared" si="1"/>
        <v>0.07238358690640849</v>
      </c>
      <c r="S10" s="114" t="s">
        <v>114</v>
      </c>
      <c r="T10" s="31">
        <v>219</v>
      </c>
      <c r="U10" s="31">
        <v>199</v>
      </c>
      <c r="V10" s="32"/>
      <c r="Y10" s="37"/>
    </row>
    <row r="11" spans="1:25" s="9" customFormat="1" ht="18.75" customHeight="1">
      <c r="A11" s="29">
        <v>2</v>
      </c>
      <c r="B11" s="30" t="s">
        <v>78</v>
      </c>
      <c r="C11" s="22"/>
      <c r="D11" s="22"/>
      <c r="E11" s="26">
        <f t="shared" si="2"/>
        <v>0</v>
      </c>
      <c r="F11" s="52">
        <v>160</v>
      </c>
      <c r="G11" s="31">
        <v>152</v>
      </c>
      <c r="H11" s="31">
        <v>142</v>
      </c>
      <c r="I11" s="31">
        <f aca="true" t="shared" si="5" ref="I11:I28">G11-H11</f>
        <v>10</v>
      </c>
      <c r="J11" s="31">
        <v>8</v>
      </c>
      <c r="K11" s="31"/>
      <c r="L11" s="52">
        <f t="shared" si="3"/>
        <v>8</v>
      </c>
      <c r="M11" s="58">
        <f aca="true" t="shared" si="6" ref="M11:M59">(J11-K11)/F11</f>
        <v>0.05</v>
      </c>
      <c r="N11" s="31"/>
      <c r="O11" s="31"/>
      <c r="P11" s="42">
        <v>2</v>
      </c>
      <c r="Q11" s="31">
        <v>4</v>
      </c>
      <c r="R11" s="77">
        <f t="shared" si="1"/>
        <v>0.075</v>
      </c>
      <c r="S11" s="31">
        <v>143</v>
      </c>
      <c r="T11" s="31">
        <v>6</v>
      </c>
      <c r="U11" s="31">
        <v>5</v>
      </c>
      <c r="V11" s="28"/>
      <c r="Y11" s="37"/>
    </row>
    <row r="12" spans="1:25" s="9" customFormat="1" ht="18.75" customHeight="1">
      <c r="A12" s="29">
        <v>3</v>
      </c>
      <c r="B12" s="30" t="s">
        <v>7</v>
      </c>
      <c r="C12" s="22"/>
      <c r="D12" s="22"/>
      <c r="E12" s="26">
        <f t="shared" si="2"/>
        <v>0</v>
      </c>
      <c r="F12" s="52">
        <v>134</v>
      </c>
      <c r="G12" s="31">
        <v>128</v>
      </c>
      <c r="H12" s="31">
        <v>117</v>
      </c>
      <c r="I12" s="31">
        <f t="shared" si="5"/>
        <v>11</v>
      </c>
      <c r="J12" s="31">
        <v>6</v>
      </c>
      <c r="K12" s="31"/>
      <c r="L12" s="52">
        <f t="shared" si="3"/>
        <v>6</v>
      </c>
      <c r="M12" s="58">
        <f t="shared" si="6"/>
        <v>0.04477611940298507</v>
      </c>
      <c r="N12" s="31"/>
      <c r="O12" s="31"/>
      <c r="P12" s="42">
        <v>2</v>
      </c>
      <c r="Q12" s="31">
        <v>3</v>
      </c>
      <c r="R12" s="77">
        <f t="shared" si="1"/>
        <v>0.06716417910447761</v>
      </c>
      <c r="S12" s="31">
        <v>117</v>
      </c>
      <c r="T12" s="31">
        <v>4</v>
      </c>
      <c r="U12" s="31">
        <v>4</v>
      </c>
      <c r="V12" s="28"/>
      <c r="Y12" s="37"/>
    </row>
    <row r="13" spans="1:25" s="8" customFormat="1" ht="18.75" customHeight="1">
      <c r="A13" s="29">
        <v>4</v>
      </c>
      <c r="B13" s="30" t="s">
        <v>9</v>
      </c>
      <c r="C13" s="22">
        <v>65</v>
      </c>
      <c r="D13" s="22"/>
      <c r="E13" s="26">
        <f t="shared" si="2"/>
        <v>65</v>
      </c>
      <c r="F13" s="52">
        <v>3535</v>
      </c>
      <c r="G13" s="31">
        <v>3367</v>
      </c>
      <c r="H13" s="31">
        <f>3105</f>
        <v>3105</v>
      </c>
      <c r="I13" s="31">
        <f t="shared" si="5"/>
        <v>262</v>
      </c>
      <c r="J13" s="31">
        <v>168</v>
      </c>
      <c r="K13" s="31"/>
      <c r="L13" s="52">
        <f t="shared" si="3"/>
        <v>168</v>
      </c>
      <c r="M13" s="58">
        <f t="shared" si="6"/>
        <v>0.047524752475247525</v>
      </c>
      <c r="N13" s="31">
        <v>56</v>
      </c>
      <c r="O13" s="31">
        <v>32</v>
      </c>
      <c r="P13" s="42">
        <v>45</v>
      </c>
      <c r="Q13" s="31">
        <v>84</v>
      </c>
      <c r="R13" s="77">
        <f t="shared" si="1"/>
        <v>0.07128712871287128</v>
      </c>
      <c r="S13" s="114" t="s">
        <v>115</v>
      </c>
      <c r="T13" s="31">
        <v>91</v>
      </c>
      <c r="U13" s="31">
        <v>85</v>
      </c>
      <c r="V13" s="28"/>
      <c r="Y13" s="37"/>
    </row>
    <row r="14" spans="1:25" s="8" customFormat="1" ht="18.75" customHeight="1">
      <c r="A14" s="29">
        <v>5</v>
      </c>
      <c r="B14" s="30" t="s">
        <v>11</v>
      </c>
      <c r="C14" s="22">
        <v>52</v>
      </c>
      <c r="D14" s="22"/>
      <c r="E14" s="26">
        <f t="shared" si="2"/>
        <v>52</v>
      </c>
      <c r="F14" s="52">
        <v>332</v>
      </c>
      <c r="G14" s="31">
        <v>316</v>
      </c>
      <c r="H14" s="31">
        <v>297</v>
      </c>
      <c r="I14" s="31">
        <f t="shared" si="5"/>
        <v>19</v>
      </c>
      <c r="J14" s="31">
        <v>16</v>
      </c>
      <c r="K14" s="31"/>
      <c r="L14" s="52">
        <f t="shared" si="3"/>
        <v>16</v>
      </c>
      <c r="M14" s="58">
        <f t="shared" si="6"/>
        <v>0.04819277108433735</v>
      </c>
      <c r="N14" s="31">
        <v>2</v>
      </c>
      <c r="O14" s="31">
        <v>1</v>
      </c>
      <c r="P14" s="42">
        <v>8</v>
      </c>
      <c r="Q14" s="31">
        <v>8</v>
      </c>
      <c r="R14" s="77">
        <f t="shared" si="1"/>
        <v>0.07228915662650602</v>
      </c>
      <c r="S14" s="31">
        <v>300</v>
      </c>
      <c r="T14" s="31">
        <v>21</v>
      </c>
      <c r="U14" s="31">
        <v>21</v>
      </c>
      <c r="V14" s="31"/>
      <c r="Y14" s="37"/>
    </row>
    <row r="15" spans="1:25" s="8" customFormat="1" ht="18.75" customHeight="1">
      <c r="A15" s="29">
        <v>6</v>
      </c>
      <c r="B15" s="30" t="s">
        <v>13</v>
      </c>
      <c r="C15" s="22"/>
      <c r="D15" s="22"/>
      <c r="E15" s="26">
        <f t="shared" si="2"/>
        <v>0</v>
      </c>
      <c r="F15" s="52">
        <v>124</v>
      </c>
      <c r="G15" s="31">
        <v>118</v>
      </c>
      <c r="H15" s="31">
        <v>110</v>
      </c>
      <c r="I15" s="31">
        <f t="shared" si="5"/>
        <v>8</v>
      </c>
      <c r="J15" s="31">
        <v>6</v>
      </c>
      <c r="K15" s="31"/>
      <c r="L15" s="52">
        <f t="shared" si="3"/>
        <v>6</v>
      </c>
      <c r="M15" s="58">
        <f t="shared" si="6"/>
        <v>0.04838709677419355</v>
      </c>
      <c r="N15" s="31">
        <v>1</v>
      </c>
      <c r="O15" s="31">
        <v>1</v>
      </c>
      <c r="P15" s="42">
        <v>1</v>
      </c>
      <c r="Q15" s="31">
        <v>3</v>
      </c>
      <c r="R15" s="77">
        <f t="shared" si="1"/>
        <v>0.07258064516129033</v>
      </c>
      <c r="S15" s="31">
        <v>112</v>
      </c>
      <c r="T15" s="31">
        <v>5</v>
      </c>
      <c r="U15" s="31">
        <v>5</v>
      </c>
      <c r="V15" s="28"/>
      <c r="Y15" s="37"/>
    </row>
    <row r="16" spans="1:25" s="8" customFormat="1" ht="19.5" customHeight="1">
      <c r="A16" s="29">
        <v>7</v>
      </c>
      <c r="B16" s="30" t="s">
        <v>15</v>
      </c>
      <c r="C16" s="22">
        <v>367</v>
      </c>
      <c r="D16" s="22"/>
      <c r="E16" s="26">
        <f t="shared" si="2"/>
        <v>367</v>
      </c>
      <c r="F16" s="52">
        <f>355-20-39</f>
        <v>296</v>
      </c>
      <c r="G16" s="31">
        <v>280</v>
      </c>
      <c r="H16" s="31">
        <v>261</v>
      </c>
      <c r="I16" s="31">
        <f t="shared" si="5"/>
        <v>19</v>
      </c>
      <c r="J16" s="31">
        <v>16</v>
      </c>
      <c r="K16" s="31"/>
      <c r="L16" s="52">
        <f t="shared" si="3"/>
        <v>16</v>
      </c>
      <c r="M16" s="58">
        <f t="shared" si="6"/>
        <v>0.05405405405405406</v>
      </c>
      <c r="N16" s="31">
        <v>7</v>
      </c>
      <c r="O16" s="31">
        <v>1</v>
      </c>
      <c r="P16" s="42">
        <v>6</v>
      </c>
      <c r="Q16" s="31">
        <v>7</v>
      </c>
      <c r="R16" s="77">
        <f t="shared" si="1"/>
        <v>0.0777027027027027</v>
      </c>
      <c r="S16" s="31">
        <v>171</v>
      </c>
      <c r="T16" s="31">
        <v>9</v>
      </c>
      <c r="U16" s="31">
        <v>9</v>
      </c>
      <c r="V16" s="28"/>
      <c r="Y16" s="37"/>
    </row>
    <row r="17" spans="1:25" s="8" customFormat="1" ht="19.5" customHeight="1">
      <c r="A17" s="29">
        <v>8</v>
      </c>
      <c r="B17" s="30" t="s">
        <v>17</v>
      </c>
      <c r="C17" s="22">
        <v>57</v>
      </c>
      <c r="D17" s="22">
        <v>2</v>
      </c>
      <c r="E17" s="26">
        <f t="shared" si="2"/>
        <v>59</v>
      </c>
      <c r="F17" s="52">
        <f>61-34</f>
        <v>27</v>
      </c>
      <c r="G17" s="31">
        <v>29</v>
      </c>
      <c r="H17" s="31">
        <v>26</v>
      </c>
      <c r="I17" s="31">
        <f t="shared" si="5"/>
        <v>3</v>
      </c>
      <c r="J17" s="31">
        <v>1</v>
      </c>
      <c r="K17" s="31">
        <v>3</v>
      </c>
      <c r="L17" s="52">
        <f t="shared" si="3"/>
        <v>-2</v>
      </c>
      <c r="M17" s="58">
        <f t="shared" si="6"/>
        <v>-0.07407407407407407</v>
      </c>
      <c r="N17" s="31"/>
      <c r="O17" s="31">
        <v>2</v>
      </c>
      <c r="P17" s="42">
        <v>0</v>
      </c>
      <c r="Q17" s="31">
        <v>0</v>
      </c>
      <c r="R17" s="77">
        <f t="shared" si="1"/>
        <v>-0.07407407407407407</v>
      </c>
      <c r="S17" s="31">
        <v>28</v>
      </c>
      <c r="T17" s="31">
        <v>1</v>
      </c>
      <c r="U17" s="31"/>
      <c r="V17" s="31"/>
      <c r="Y17" s="37"/>
    </row>
    <row r="18" spans="1:25" s="8" customFormat="1" ht="19.5" customHeight="1">
      <c r="A18" s="29">
        <v>9</v>
      </c>
      <c r="B18" s="30" t="s">
        <v>19</v>
      </c>
      <c r="C18" s="22">
        <v>48</v>
      </c>
      <c r="D18" s="22"/>
      <c r="E18" s="26">
        <f t="shared" si="2"/>
        <v>48</v>
      </c>
      <c r="F18" s="52">
        <f>162-8</f>
        <v>154</v>
      </c>
      <c r="G18" s="31">
        <v>148</v>
      </c>
      <c r="H18" s="31">
        <v>143</v>
      </c>
      <c r="I18" s="31">
        <f t="shared" si="5"/>
        <v>5</v>
      </c>
      <c r="J18" s="31">
        <v>6</v>
      </c>
      <c r="K18" s="31"/>
      <c r="L18" s="52">
        <f t="shared" si="3"/>
        <v>6</v>
      </c>
      <c r="M18" s="58">
        <f t="shared" si="6"/>
        <v>0.03896103896103896</v>
      </c>
      <c r="N18" s="31">
        <v>3</v>
      </c>
      <c r="O18" s="31">
        <v>4</v>
      </c>
      <c r="P18" s="42">
        <v>1</v>
      </c>
      <c r="Q18" s="31">
        <v>4</v>
      </c>
      <c r="R18" s="77">
        <f t="shared" si="1"/>
        <v>0.06493506493506493</v>
      </c>
      <c r="S18" s="31">
        <v>148</v>
      </c>
      <c r="T18" s="31"/>
      <c r="U18" s="31"/>
      <c r="V18" s="31"/>
      <c r="Y18" s="37"/>
    </row>
    <row r="19" spans="1:25" s="8" customFormat="1" ht="19.5" customHeight="1">
      <c r="A19" s="29">
        <v>10</v>
      </c>
      <c r="B19" s="30" t="s">
        <v>20</v>
      </c>
      <c r="C19" s="22">
        <v>33</v>
      </c>
      <c r="D19" s="22">
        <v>1</v>
      </c>
      <c r="E19" s="26">
        <f t="shared" si="2"/>
        <v>34</v>
      </c>
      <c r="F19" s="52">
        <v>37</v>
      </c>
      <c r="G19" s="31">
        <v>35</v>
      </c>
      <c r="H19" s="31">
        <v>35</v>
      </c>
      <c r="I19" s="31">
        <f t="shared" si="5"/>
        <v>0</v>
      </c>
      <c r="J19" s="31">
        <v>2</v>
      </c>
      <c r="K19" s="31"/>
      <c r="L19" s="52">
        <f t="shared" si="3"/>
        <v>2</v>
      </c>
      <c r="M19" s="58">
        <f t="shared" si="6"/>
        <v>0.05405405405405406</v>
      </c>
      <c r="N19" s="31"/>
      <c r="O19" s="31"/>
      <c r="P19" s="42">
        <v>0</v>
      </c>
      <c r="Q19" s="31"/>
      <c r="R19" s="77">
        <f t="shared" si="1"/>
        <v>0.05405405405405406</v>
      </c>
      <c r="S19" s="31">
        <v>35</v>
      </c>
      <c r="T19" s="31">
        <v>3</v>
      </c>
      <c r="U19" s="31">
        <v>1</v>
      </c>
      <c r="V19" s="28"/>
      <c r="Y19" s="37"/>
    </row>
    <row r="20" spans="1:25" s="8" customFormat="1" ht="19.5" customHeight="1">
      <c r="A20" s="29">
        <v>11</v>
      </c>
      <c r="B20" s="30" t="s">
        <v>21</v>
      </c>
      <c r="C20" s="22">
        <v>101</v>
      </c>
      <c r="D20" s="22"/>
      <c r="E20" s="26">
        <f t="shared" si="2"/>
        <v>101</v>
      </c>
      <c r="F20" s="52">
        <v>38</v>
      </c>
      <c r="G20" s="31">
        <v>36</v>
      </c>
      <c r="H20" s="31">
        <v>33</v>
      </c>
      <c r="I20" s="31">
        <f t="shared" si="5"/>
        <v>3</v>
      </c>
      <c r="J20" s="31">
        <v>2</v>
      </c>
      <c r="K20" s="31"/>
      <c r="L20" s="52">
        <f t="shared" si="3"/>
        <v>2</v>
      </c>
      <c r="M20" s="58">
        <f t="shared" si="6"/>
        <v>0.05263157894736842</v>
      </c>
      <c r="N20" s="31"/>
      <c r="O20" s="31"/>
      <c r="P20" s="42">
        <v>1</v>
      </c>
      <c r="Q20" s="31">
        <v>1</v>
      </c>
      <c r="R20" s="77">
        <f t="shared" si="1"/>
        <v>0.07894736842105263</v>
      </c>
      <c r="S20" s="31">
        <v>34.05</v>
      </c>
      <c r="T20" s="42">
        <v>2</v>
      </c>
      <c r="U20" s="42">
        <v>1</v>
      </c>
      <c r="V20" s="28"/>
      <c r="Y20" s="37"/>
    </row>
    <row r="21" spans="1:25" s="8" customFormat="1" ht="21" customHeight="1">
      <c r="A21" s="29">
        <v>12</v>
      </c>
      <c r="B21" s="30" t="s">
        <v>22</v>
      </c>
      <c r="C21" s="22">
        <v>58</v>
      </c>
      <c r="D21" s="22"/>
      <c r="E21" s="26">
        <f t="shared" si="2"/>
        <v>58</v>
      </c>
      <c r="F21" s="52">
        <v>53</v>
      </c>
      <c r="G21" s="31">
        <v>50</v>
      </c>
      <c r="H21" s="31">
        <v>44</v>
      </c>
      <c r="I21" s="31">
        <f t="shared" si="5"/>
        <v>6</v>
      </c>
      <c r="J21" s="31">
        <v>3</v>
      </c>
      <c r="K21" s="31"/>
      <c r="L21" s="52">
        <f t="shared" si="3"/>
        <v>3</v>
      </c>
      <c r="M21" s="58">
        <f t="shared" si="6"/>
        <v>0.05660377358490566</v>
      </c>
      <c r="N21" s="31">
        <v>1</v>
      </c>
      <c r="O21" s="31"/>
      <c r="P21" s="42">
        <v>0</v>
      </c>
      <c r="Q21" s="31">
        <v>1</v>
      </c>
      <c r="R21" s="77">
        <f t="shared" si="1"/>
        <v>0.07547169811320754</v>
      </c>
      <c r="S21" s="31">
        <v>48</v>
      </c>
      <c r="T21" s="31">
        <v>2</v>
      </c>
      <c r="U21" s="31">
        <v>2</v>
      </c>
      <c r="V21" s="28"/>
      <c r="Y21" s="37"/>
    </row>
    <row r="22" spans="1:25" s="18" customFormat="1" ht="15.75">
      <c r="A22" s="29">
        <v>13</v>
      </c>
      <c r="B22" s="30" t="s">
        <v>55</v>
      </c>
      <c r="C22" s="22">
        <v>71</v>
      </c>
      <c r="D22" s="22"/>
      <c r="E22" s="26">
        <f t="shared" si="2"/>
        <v>71</v>
      </c>
      <c r="F22" s="52">
        <v>11</v>
      </c>
      <c r="G22" s="31">
        <v>11</v>
      </c>
      <c r="H22" s="31">
        <v>11</v>
      </c>
      <c r="I22" s="31">
        <f t="shared" si="5"/>
        <v>0</v>
      </c>
      <c r="J22" s="31"/>
      <c r="K22" s="31"/>
      <c r="L22" s="52">
        <f t="shared" si="3"/>
        <v>0</v>
      </c>
      <c r="M22" s="58">
        <f t="shared" si="6"/>
        <v>0</v>
      </c>
      <c r="N22" s="31"/>
      <c r="O22" s="31"/>
      <c r="P22" s="42">
        <v>0</v>
      </c>
      <c r="Q22" s="31">
        <v>0</v>
      </c>
      <c r="R22" s="77">
        <f t="shared" si="1"/>
        <v>0</v>
      </c>
      <c r="S22" s="31">
        <v>11</v>
      </c>
      <c r="T22" s="31">
        <v>4</v>
      </c>
      <c r="U22" s="31">
        <v>4</v>
      </c>
      <c r="V22" s="49"/>
      <c r="Y22" s="37"/>
    </row>
    <row r="23" spans="1:25" s="8" customFormat="1" ht="18" customHeight="1">
      <c r="A23" s="29">
        <v>14</v>
      </c>
      <c r="B23" s="30" t="s">
        <v>23</v>
      </c>
      <c r="C23" s="22">
        <v>45</v>
      </c>
      <c r="D23" s="22"/>
      <c r="E23" s="26">
        <f t="shared" si="2"/>
        <v>45</v>
      </c>
      <c r="F23" s="52">
        <v>122</v>
      </c>
      <c r="G23" s="31">
        <v>117</v>
      </c>
      <c r="H23" s="31">
        <v>113</v>
      </c>
      <c r="I23" s="31">
        <f t="shared" si="5"/>
        <v>4</v>
      </c>
      <c r="J23" s="31">
        <v>6</v>
      </c>
      <c r="K23" s="31">
        <v>1</v>
      </c>
      <c r="L23" s="52">
        <f t="shared" si="3"/>
        <v>5</v>
      </c>
      <c r="M23" s="58">
        <f t="shared" si="6"/>
        <v>0.040983606557377046</v>
      </c>
      <c r="N23" s="31">
        <v>1</v>
      </c>
      <c r="O23" s="31">
        <v>1</v>
      </c>
      <c r="P23" s="42">
        <v>1</v>
      </c>
      <c r="Q23" s="31">
        <v>3</v>
      </c>
      <c r="R23" s="77">
        <f t="shared" si="1"/>
        <v>0.06557377049180328</v>
      </c>
      <c r="S23" s="31">
        <v>69</v>
      </c>
      <c r="T23" s="31">
        <v>2</v>
      </c>
      <c r="U23" s="31">
        <v>2</v>
      </c>
      <c r="V23" s="28"/>
      <c r="Y23" s="37"/>
    </row>
    <row r="24" spans="1:25" s="19" customFormat="1" ht="21.75" customHeight="1">
      <c r="A24" s="29">
        <v>15</v>
      </c>
      <c r="B24" s="30" t="s">
        <v>24</v>
      </c>
      <c r="C24" s="22">
        <v>34</v>
      </c>
      <c r="D24" s="22">
        <v>4</v>
      </c>
      <c r="E24" s="26">
        <f t="shared" si="2"/>
        <v>38</v>
      </c>
      <c r="F24" s="52">
        <f>44-14</f>
        <v>30</v>
      </c>
      <c r="G24" s="31">
        <v>31</v>
      </c>
      <c r="H24" s="31">
        <v>29</v>
      </c>
      <c r="I24" s="31">
        <f t="shared" si="5"/>
        <v>2</v>
      </c>
      <c r="J24" s="31">
        <v>1</v>
      </c>
      <c r="K24" s="31">
        <v>2</v>
      </c>
      <c r="L24" s="52">
        <f t="shared" si="3"/>
        <v>-1</v>
      </c>
      <c r="M24" s="58">
        <f t="shared" si="6"/>
        <v>-0.03333333333333333</v>
      </c>
      <c r="N24" s="31"/>
      <c r="O24" s="31"/>
      <c r="P24" s="42">
        <v>0</v>
      </c>
      <c r="Q24" s="31">
        <v>0</v>
      </c>
      <c r="R24" s="77">
        <f t="shared" si="1"/>
        <v>-0.03333333333333333</v>
      </c>
      <c r="S24" s="31">
        <v>31</v>
      </c>
      <c r="T24" s="31">
        <v>2</v>
      </c>
      <c r="U24" s="31">
        <v>2</v>
      </c>
      <c r="V24" s="28"/>
      <c r="Y24" s="37"/>
    </row>
    <row r="25" spans="1:25" ht="15.75">
      <c r="A25" s="29">
        <v>16</v>
      </c>
      <c r="B25" s="30" t="s">
        <v>25</v>
      </c>
      <c r="C25" s="22">
        <v>27</v>
      </c>
      <c r="D25" s="22"/>
      <c r="E25" s="26">
        <f t="shared" si="2"/>
        <v>27</v>
      </c>
      <c r="F25" s="52">
        <v>20</v>
      </c>
      <c r="G25" s="31">
        <v>19</v>
      </c>
      <c r="H25" s="31">
        <v>19</v>
      </c>
      <c r="I25" s="31">
        <f t="shared" si="5"/>
        <v>0</v>
      </c>
      <c r="J25" s="31">
        <v>1</v>
      </c>
      <c r="K25" s="31"/>
      <c r="L25" s="52">
        <f t="shared" si="3"/>
        <v>1</v>
      </c>
      <c r="M25" s="58">
        <f t="shared" si="6"/>
        <v>0.05</v>
      </c>
      <c r="N25" s="31"/>
      <c r="O25" s="31"/>
      <c r="P25" s="42">
        <v>0</v>
      </c>
      <c r="Q25" s="31">
        <v>0</v>
      </c>
      <c r="R25" s="77">
        <f t="shared" si="1"/>
        <v>0.05</v>
      </c>
      <c r="S25" s="31">
        <v>19</v>
      </c>
      <c r="T25" s="31">
        <v>2</v>
      </c>
      <c r="U25" s="31"/>
      <c r="V25" s="31"/>
      <c r="Y25" s="37"/>
    </row>
    <row r="26" spans="1:25" s="21" customFormat="1" ht="20.25" customHeight="1">
      <c r="A26" s="29">
        <v>17</v>
      </c>
      <c r="B26" s="30" t="s">
        <v>30</v>
      </c>
      <c r="C26" s="22">
        <v>31</v>
      </c>
      <c r="D26" s="22"/>
      <c r="E26" s="26">
        <f t="shared" si="2"/>
        <v>31</v>
      </c>
      <c r="F26" s="52">
        <v>23</v>
      </c>
      <c r="G26" s="31">
        <v>22</v>
      </c>
      <c r="H26" s="31">
        <v>22</v>
      </c>
      <c r="I26" s="31">
        <f t="shared" si="5"/>
        <v>0</v>
      </c>
      <c r="J26" s="31">
        <v>1</v>
      </c>
      <c r="K26" s="31"/>
      <c r="L26" s="52">
        <f t="shared" si="3"/>
        <v>1</v>
      </c>
      <c r="M26" s="58">
        <f t="shared" si="6"/>
        <v>0.043478260869565216</v>
      </c>
      <c r="N26" s="31"/>
      <c r="O26" s="31"/>
      <c r="P26" s="42">
        <v>0</v>
      </c>
      <c r="Q26" s="31">
        <v>0</v>
      </c>
      <c r="R26" s="77">
        <f t="shared" si="1"/>
        <v>0.043478260869565216</v>
      </c>
      <c r="S26" s="31">
        <v>22</v>
      </c>
      <c r="T26" s="42">
        <v>4</v>
      </c>
      <c r="U26" s="42">
        <v>2</v>
      </c>
      <c r="V26" s="31"/>
      <c r="Y26" s="37"/>
    </row>
    <row r="27" spans="1:25" s="21" customFormat="1" ht="31.5">
      <c r="A27" s="29">
        <v>18</v>
      </c>
      <c r="B27" s="30" t="s">
        <v>106</v>
      </c>
      <c r="C27" s="22">
        <v>44</v>
      </c>
      <c r="D27" s="22">
        <v>1</v>
      </c>
      <c r="E27" s="26">
        <f t="shared" si="2"/>
        <v>45</v>
      </c>
      <c r="F27" s="52">
        <v>12</v>
      </c>
      <c r="G27" s="31">
        <v>11</v>
      </c>
      <c r="H27" s="31">
        <v>11</v>
      </c>
      <c r="I27" s="31">
        <f t="shared" si="5"/>
        <v>0</v>
      </c>
      <c r="J27" s="31">
        <v>1</v>
      </c>
      <c r="K27" s="31"/>
      <c r="L27" s="52">
        <f t="shared" si="3"/>
        <v>1</v>
      </c>
      <c r="M27" s="58">
        <f t="shared" si="6"/>
        <v>0.08333333333333333</v>
      </c>
      <c r="N27" s="31"/>
      <c r="O27" s="31"/>
      <c r="P27" s="42">
        <v>0</v>
      </c>
      <c r="Q27" s="31">
        <v>0</v>
      </c>
      <c r="R27" s="77">
        <v>0</v>
      </c>
      <c r="S27" s="31">
        <v>11</v>
      </c>
      <c r="T27" s="31"/>
      <c r="U27" s="31"/>
      <c r="V27" s="31"/>
      <c r="Y27" s="37"/>
    </row>
    <row r="28" spans="1:25" s="21" customFormat="1" ht="33.75" customHeight="1">
      <c r="A28" s="29">
        <v>19</v>
      </c>
      <c r="B28" s="30" t="s">
        <v>29</v>
      </c>
      <c r="C28" s="22"/>
      <c r="D28" s="22"/>
      <c r="E28" s="26">
        <f t="shared" si="2"/>
        <v>0</v>
      </c>
      <c r="F28" s="52">
        <v>18</v>
      </c>
      <c r="G28" s="31">
        <v>15</v>
      </c>
      <c r="H28" s="31">
        <v>14</v>
      </c>
      <c r="I28" s="31">
        <f t="shared" si="5"/>
        <v>1</v>
      </c>
      <c r="J28" s="31">
        <v>3</v>
      </c>
      <c r="K28" s="31"/>
      <c r="L28" s="52">
        <f t="shared" si="3"/>
        <v>3</v>
      </c>
      <c r="M28" s="58">
        <f t="shared" si="6"/>
        <v>0.16666666666666666</v>
      </c>
      <c r="N28" s="31"/>
      <c r="O28" s="31"/>
      <c r="P28" s="42"/>
      <c r="Q28" s="31">
        <v>0</v>
      </c>
      <c r="R28" s="77">
        <f t="shared" si="1"/>
        <v>0.16666666666666666</v>
      </c>
      <c r="S28" s="31">
        <v>10</v>
      </c>
      <c r="T28" s="31"/>
      <c r="U28" s="31"/>
      <c r="V28" s="28"/>
      <c r="Y28" s="37"/>
    </row>
    <row r="29" spans="1:25" s="4" customFormat="1" ht="18" customHeight="1">
      <c r="A29" s="5" t="s">
        <v>35</v>
      </c>
      <c r="B29" s="6" t="s">
        <v>36</v>
      </c>
      <c r="C29" s="26">
        <f>SUM(C30:C59)</f>
        <v>985</v>
      </c>
      <c r="D29" s="26">
        <f>SUM(D30:D59)</f>
        <v>12</v>
      </c>
      <c r="E29" s="26">
        <f t="shared" si="2"/>
        <v>997</v>
      </c>
      <c r="F29" s="7">
        <f aca="true" t="shared" si="7" ref="F29:K29">F30+F33+F36+F39+F42+F45+F48+F51+F54+F57</f>
        <v>15358</v>
      </c>
      <c r="G29" s="7">
        <f t="shared" si="7"/>
        <v>15078</v>
      </c>
      <c r="H29" s="7">
        <f t="shared" si="7"/>
        <v>13820</v>
      </c>
      <c r="I29" s="7">
        <f t="shared" si="7"/>
        <v>1258</v>
      </c>
      <c r="J29" s="7">
        <f t="shared" si="7"/>
        <v>725</v>
      </c>
      <c r="K29" s="7">
        <f t="shared" si="7"/>
        <v>445</v>
      </c>
      <c r="L29" s="7">
        <f t="shared" si="3"/>
        <v>280</v>
      </c>
      <c r="M29" s="59">
        <f t="shared" si="6"/>
        <v>0.018231540565177756</v>
      </c>
      <c r="N29" s="7">
        <f>N30+N33+N36+N39+N42+N45+N48+N51+N54+N57</f>
        <v>133</v>
      </c>
      <c r="O29" s="7">
        <f>O30+O33+O36+O39+O42+O45+O48+O51+O54+O57</f>
        <v>134</v>
      </c>
      <c r="P29" s="80">
        <f>P30+P33+P36+P39+P42+P45+P48+P51+P54+P57</f>
        <v>292</v>
      </c>
      <c r="Q29" s="7">
        <f>Q30+Q33+Q36+Q39+Q42+Q45+Q48+Q51+Q54+Q57</f>
        <v>188</v>
      </c>
      <c r="R29" s="66">
        <f t="shared" si="1"/>
        <v>0.030472717801797108</v>
      </c>
      <c r="S29" s="113" t="s">
        <v>132</v>
      </c>
      <c r="T29" s="7">
        <f>T30+T33+T36+T39+T42+T45+T48+T51+T54+T57</f>
        <v>1649</v>
      </c>
      <c r="U29" s="7">
        <f>U30+U33+U36+U39+U42+U45+U48+U51+U54+U57</f>
        <v>874</v>
      </c>
      <c r="V29" s="7"/>
      <c r="Y29" s="37"/>
    </row>
    <row r="30" spans="1:25" s="8" customFormat="1" ht="18.75" customHeight="1">
      <c r="A30" s="13" t="s">
        <v>3</v>
      </c>
      <c r="B30" s="14" t="s">
        <v>37</v>
      </c>
      <c r="C30" s="45">
        <v>98</v>
      </c>
      <c r="D30" s="45"/>
      <c r="E30" s="26">
        <f t="shared" si="2"/>
        <v>98</v>
      </c>
      <c r="F30" s="15">
        <f aca="true" t="shared" si="8" ref="F30:K30">SUM(F31:F32)</f>
        <v>1057</v>
      </c>
      <c r="G30" s="15">
        <f t="shared" si="8"/>
        <v>1041</v>
      </c>
      <c r="H30" s="15">
        <f t="shared" si="8"/>
        <v>1009</v>
      </c>
      <c r="I30" s="15">
        <f t="shared" si="8"/>
        <v>32</v>
      </c>
      <c r="J30" s="15">
        <f t="shared" si="8"/>
        <v>50</v>
      </c>
      <c r="K30" s="15">
        <f t="shared" si="8"/>
        <v>34</v>
      </c>
      <c r="L30" s="15">
        <f>SUM(L31:L32)</f>
        <v>16</v>
      </c>
      <c r="M30" s="59">
        <f t="shared" si="6"/>
        <v>0.015137180700094607</v>
      </c>
      <c r="N30" s="15">
        <f>SUM(N31:N32)</f>
        <v>25</v>
      </c>
      <c r="O30" s="15">
        <f>SUM(O31:O32)</f>
        <v>46</v>
      </c>
      <c r="P30" s="81">
        <f>SUM(P31:P32)</f>
        <v>18</v>
      </c>
      <c r="Q30" s="15">
        <f>Q31+Q32</f>
        <v>11</v>
      </c>
      <c r="R30" s="66">
        <f t="shared" si="1"/>
        <v>0.02554399243140965</v>
      </c>
      <c r="S30" s="116" t="s">
        <v>131</v>
      </c>
      <c r="T30" s="15">
        <f>SUM(T31:T32)</f>
        <v>105</v>
      </c>
      <c r="U30" s="15">
        <f>SUM(U31:U32)</f>
        <v>76</v>
      </c>
      <c r="V30" s="28"/>
      <c r="Y30" s="37"/>
    </row>
    <row r="31" spans="1:25" s="9" customFormat="1" ht="18" customHeight="1">
      <c r="A31" s="17">
        <v>1</v>
      </c>
      <c r="B31" s="20" t="s">
        <v>38</v>
      </c>
      <c r="C31" s="46"/>
      <c r="D31" s="46"/>
      <c r="E31" s="26">
        <f t="shared" si="2"/>
        <v>0</v>
      </c>
      <c r="F31" s="86">
        <v>1001</v>
      </c>
      <c r="G31" s="16">
        <v>983</v>
      </c>
      <c r="H31" s="16">
        <v>955</v>
      </c>
      <c r="I31" s="16">
        <f>G31-H31</f>
        <v>28</v>
      </c>
      <c r="J31" s="16">
        <v>48</v>
      </c>
      <c r="K31" s="16">
        <v>30</v>
      </c>
      <c r="L31" s="16">
        <f>J31-K31</f>
        <v>18</v>
      </c>
      <c r="M31" s="75">
        <f t="shared" si="6"/>
        <v>0.017982017982017984</v>
      </c>
      <c r="N31" s="16">
        <v>25</v>
      </c>
      <c r="O31" s="85">
        <v>45</v>
      </c>
      <c r="P31" s="98">
        <v>18</v>
      </c>
      <c r="Q31" s="16">
        <v>10</v>
      </c>
      <c r="R31" s="82">
        <f t="shared" si="1"/>
        <v>0.027972027972027972</v>
      </c>
      <c r="S31" s="16">
        <v>958</v>
      </c>
      <c r="T31" s="16">
        <v>104</v>
      </c>
      <c r="U31" s="16">
        <v>75</v>
      </c>
      <c r="V31" s="27"/>
      <c r="Y31" s="37"/>
    </row>
    <row r="32" spans="1:25" s="9" customFormat="1" ht="18" customHeight="1">
      <c r="A32" s="10">
        <v>2</v>
      </c>
      <c r="B32" s="12" t="s">
        <v>39</v>
      </c>
      <c r="C32" s="47"/>
      <c r="D32" s="47"/>
      <c r="E32" s="26">
        <f t="shared" si="2"/>
        <v>0</v>
      </c>
      <c r="F32" s="87">
        <v>56</v>
      </c>
      <c r="G32" s="11">
        <v>58</v>
      </c>
      <c r="H32" s="16">
        <v>54</v>
      </c>
      <c r="I32" s="16">
        <f>G32-H32</f>
        <v>4</v>
      </c>
      <c r="J32" s="16">
        <v>2</v>
      </c>
      <c r="K32" s="16">
        <v>4</v>
      </c>
      <c r="L32" s="16">
        <f>J32-K32</f>
        <v>-2</v>
      </c>
      <c r="M32" s="76">
        <f t="shared" si="6"/>
        <v>-0.03571428571428571</v>
      </c>
      <c r="N32" s="16"/>
      <c r="O32" s="84">
        <v>1</v>
      </c>
      <c r="P32" s="99"/>
      <c r="Q32" s="16">
        <v>1</v>
      </c>
      <c r="R32" s="83">
        <f t="shared" si="1"/>
        <v>-0.017857142857142856</v>
      </c>
      <c r="S32" s="16">
        <v>88</v>
      </c>
      <c r="T32" s="16">
        <v>1</v>
      </c>
      <c r="U32" s="16">
        <v>1</v>
      </c>
      <c r="V32" s="27"/>
      <c r="Y32" s="37"/>
    </row>
    <row r="33" spans="1:25" s="8" customFormat="1" ht="21.75" customHeight="1">
      <c r="A33" s="13" t="s">
        <v>5</v>
      </c>
      <c r="B33" s="14" t="s">
        <v>40</v>
      </c>
      <c r="C33" s="45">
        <v>87</v>
      </c>
      <c r="D33" s="45"/>
      <c r="E33" s="26">
        <f t="shared" si="2"/>
        <v>87</v>
      </c>
      <c r="F33" s="15">
        <f aca="true" t="shared" si="9" ref="F33:K33">SUM(F34:F35)</f>
        <v>431</v>
      </c>
      <c r="G33" s="15">
        <f t="shared" si="9"/>
        <v>400</v>
      </c>
      <c r="H33" s="15">
        <f t="shared" si="9"/>
        <v>367</v>
      </c>
      <c r="I33" s="15">
        <f t="shared" si="9"/>
        <v>33</v>
      </c>
      <c r="J33" s="15">
        <f t="shared" si="9"/>
        <v>31</v>
      </c>
      <c r="K33" s="15">
        <f t="shared" si="9"/>
        <v>0</v>
      </c>
      <c r="L33" s="15">
        <f>SUM(L34:L35)</f>
        <v>31</v>
      </c>
      <c r="M33" s="59">
        <f t="shared" si="6"/>
        <v>0.07192575406032482</v>
      </c>
      <c r="N33" s="15">
        <f>SUM(N34:N35)</f>
        <v>6</v>
      </c>
      <c r="O33" s="15">
        <f>SUM(O34:O35)</f>
        <v>3</v>
      </c>
      <c r="P33" s="81">
        <f>SUM(P34:P35)</f>
        <v>4</v>
      </c>
      <c r="Q33" s="15">
        <f>Q34+Q35</f>
        <v>10</v>
      </c>
      <c r="R33" s="66">
        <f t="shared" si="1"/>
        <v>0.0951276102088167</v>
      </c>
      <c r="S33" s="15">
        <f>SUM(S34:S35)</f>
        <v>392</v>
      </c>
      <c r="T33" s="15">
        <f>SUM(T34:T35)</f>
        <v>49</v>
      </c>
      <c r="U33" s="15">
        <f>SUM(U34:U35)</f>
        <v>12</v>
      </c>
      <c r="V33" s="28"/>
      <c r="Y33" s="37"/>
    </row>
    <row r="34" spans="1:25" s="9" customFormat="1" ht="18" customHeight="1">
      <c r="A34" s="17">
        <v>1</v>
      </c>
      <c r="B34" s="20" t="s">
        <v>38</v>
      </c>
      <c r="C34" s="46"/>
      <c r="D34" s="46"/>
      <c r="E34" s="26">
        <f t="shared" si="2"/>
        <v>0</v>
      </c>
      <c r="F34" s="86">
        <v>365</v>
      </c>
      <c r="G34" s="16">
        <v>337</v>
      </c>
      <c r="H34" s="16">
        <v>318</v>
      </c>
      <c r="I34" s="16">
        <f>G34-H34</f>
        <v>19</v>
      </c>
      <c r="J34" s="16">
        <v>28</v>
      </c>
      <c r="K34" s="16"/>
      <c r="L34" s="16">
        <f>J34-K34</f>
        <v>28</v>
      </c>
      <c r="M34" s="75">
        <f t="shared" si="6"/>
        <v>0.07671232876712329</v>
      </c>
      <c r="N34" s="16">
        <v>5</v>
      </c>
      <c r="O34" s="85">
        <v>3</v>
      </c>
      <c r="P34" s="98">
        <v>4</v>
      </c>
      <c r="Q34" s="16">
        <v>8</v>
      </c>
      <c r="R34" s="82">
        <f t="shared" si="1"/>
        <v>0.09863013698630137</v>
      </c>
      <c r="S34" s="16">
        <v>320</v>
      </c>
      <c r="T34" s="16">
        <v>49</v>
      </c>
      <c r="U34" s="16">
        <v>12</v>
      </c>
      <c r="V34" s="27"/>
      <c r="Y34" s="37"/>
    </row>
    <row r="35" spans="1:25" s="9" customFormat="1" ht="18" customHeight="1">
      <c r="A35" s="10">
        <v>2</v>
      </c>
      <c r="B35" s="12" t="s">
        <v>39</v>
      </c>
      <c r="C35" s="47"/>
      <c r="D35" s="47"/>
      <c r="E35" s="26">
        <f t="shared" si="2"/>
        <v>0</v>
      </c>
      <c r="F35" s="87">
        <v>66</v>
      </c>
      <c r="G35" s="11">
        <v>63</v>
      </c>
      <c r="H35" s="16">
        <v>49</v>
      </c>
      <c r="I35" s="16">
        <f>G35-H35</f>
        <v>14</v>
      </c>
      <c r="J35" s="16">
        <v>3</v>
      </c>
      <c r="K35" s="16"/>
      <c r="L35" s="16">
        <f>J35-K35</f>
        <v>3</v>
      </c>
      <c r="M35" s="76">
        <f t="shared" si="6"/>
        <v>0.045454545454545456</v>
      </c>
      <c r="N35" s="16">
        <v>1</v>
      </c>
      <c r="O35" s="84"/>
      <c r="P35" s="99"/>
      <c r="Q35" s="16">
        <v>2</v>
      </c>
      <c r="R35" s="83">
        <f t="shared" si="1"/>
        <v>0.07575757575757576</v>
      </c>
      <c r="S35" s="16">
        <v>72</v>
      </c>
      <c r="T35" s="50"/>
      <c r="U35" s="50"/>
      <c r="V35" s="27"/>
      <c r="Y35" s="37"/>
    </row>
    <row r="36" spans="1:25" s="8" customFormat="1" ht="18" customHeight="1">
      <c r="A36" s="13" t="s">
        <v>6</v>
      </c>
      <c r="B36" s="14" t="s">
        <v>41</v>
      </c>
      <c r="C36" s="45">
        <v>109</v>
      </c>
      <c r="D36" s="45">
        <v>1</v>
      </c>
      <c r="E36" s="26">
        <f t="shared" si="2"/>
        <v>110</v>
      </c>
      <c r="F36" s="15">
        <f aca="true" t="shared" si="10" ref="F36:K36">SUM(F37:F38)</f>
        <v>2709</v>
      </c>
      <c r="G36" s="15">
        <f t="shared" si="10"/>
        <v>2606</v>
      </c>
      <c r="H36" s="15">
        <f t="shared" si="10"/>
        <v>2367</v>
      </c>
      <c r="I36" s="15">
        <f t="shared" si="10"/>
        <v>239</v>
      </c>
      <c r="J36" s="15">
        <f t="shared" si="10"/>
        <v>128</v>
      </c>
      <c r="K36" s="15">
        <f t="shared" si="10"/>
        <v>25</v>
      </c>
      <c r="L36" s="15">
        <f>SUM(L37:L38)</f>
        <v>103</v>
      </c>
      <c r="M36" s="59">
        <f t="shared" si="6"/>
        <v>0.03802141011443337</v>
      </c>
      <c r="N36" s="15">
        <f>SUM(N37:N38)</f>
        <v>36</v>
      </c>
      <c r="O36" s="15">
        <f>SUM(O37:O38)</f>
        <v>25</v>
      </c>
      <c r="P36" s="81">
        <f>SUM(P37:P38)</f>
        <v>51</v>
      </c>
      <c r="Q36" s="15">
        <f>Q37+Q38</f>
        <v>40</v>
      </c>
      <c r="R36" s="66">
        <f t="shared" si="1"/>
        <v>0.05278700627537837</v>
      </c>
      <c r="S36" s="116" t="s">
        <v>130</v>
      </c>
      <c r="T36" s="15">
        <f>SUM(T37:T38)</f>
        <v>227</v>
      </c>
      <c r="U36" s="15">
        <f>SUM(U37:U38)</f>
        <v>115</v>
      </c>
      <c r="V36" s="28"/>
      <c r="Y36" s="37"/>
    </row>
    <row r="37" spans="1:25" s="9" customFormat="1" ht="23.25" customHeight="1">
      <c r="A37" s="17">
        <v>1</v>
      </c>
      <c r="B37" s="20" t="s">
        <v>38</v>
      </c>
      <c r="C37" s="46"/>
      <c r="D37" s="46"/>
      <c r="E37" s="26">
        <f t="shared" si="2"/>
        <v>0</v>
      </c>
      <c r="F37" s="86">
        <v>2633</v>
      </c>
      <c r="G37" s="16">
        <v>2533</v>
      </c>
      <c r="H37" s="16">
        <v>2305</v>
      </c>
      <c r="I37" s="16">
        <f>G37-H37</f>
        <v>228</v>
      </c>
      <c r="J37" s="16">
        <v>125</v>
      </c>
      <c r="K37" s="16">
        <v>25</v>
      </c>
      <c r="L37" s="16">
        <f>J37-K37</f>
        <v>100</v>
      </c>
      <c r="M37" s="75">
        <f t="shared" si="6"/>
        <v>0.0379794910748196</v>
      </c>
      <c r="N37" s="16">
        <v>35</v>
      </c>
      <c r="O37" s="85">
        <v>24</v>
      </c>
      <c r="P37" s="98">
        <v>51</v>
      </c>
      <c r="Q37" s="16">
        <v>38</v>
      </c>
      <c r="R37" s="82">
        <f t="shared" si="1"/>
        <v>0.052411697683251046</v>
      </c>
      <c r="S37" s="115" t="s">
        <v>129</v>
      </c>
      <c r="T37" s="16">
        <v>227</v>
      </c>
      <c r="U37" s="16">
        <v>115</v>
      </c>
      <c r="V37" s="27"/>
      <c r="Y37" s="37"/>
    </row>
    <row r="38" spans="1:25" s="9" customFormat="1" ht="23.25" customHeight="1">
      <c r="A38" s="10">
        <v>2</v>
      </c>
      <c r="B38" s="12" t="s">
        <v>39</v>
      </c>
      <c r="C38" s="47"/>
      <c r="D38" s="47"/>
      <c r="E38" s="26">
        <f t="shared" si="2"/>
        <v>0</v>
      </c>
      <c r="F38" s="87">
        <f>61+15</f>
        <v>76</v>
      </c>
      <c r="G38" s="11">
        <v>73</v>
      </c>
      <c r="H38" s="16">
        <v>62</v>
      </c>
      <c r="I38" s="16">
        <f>G38-H38</f>
        <v>11</v>
      </c>
      <c r="J38" s="16">
        <v>3</v>
      </c>
      <c r="K38" s="16"/>
      <c r="L38" s="16">
        <f>J38-K38</f>
        <v>3</v>
      </c>
      <c r="M38" s="76">
        <f t="shared" si="6"/>
        <v>0.039473684210526314</v>
      </c>
      <c r="N38" s="16">
        <v>1</v>
      </c>
      <c r="O38" s="84">
        <v>1</v>
      </c>
      <c r="P38" s="99"/>
      <c r="Q38" s="16">
        <v>2</v>
      </c>
      <c r="R38" s="83">
        <f t="shared" si="1"/>
        <v>0.06578947368421052</v>
      </c>
      <c r="S38" s="16">
        <v>103</v>
      </c>
      <c r="T38" s="50"/>
      <c r="U38" s="50"/>
      <c r="V38" s="11"/>
      <c r="Y38" s="37"/>
    </row>
    <row r="39" spans="1:25" s="8" customFormat="1" ht="18" customHeight="1">
      <c r="A39" s="13" t="s">
        <v>8</v>
      </c>
      <c r="B39" s="14" t="s">
        <v>42</v>
      </c>
      <c r="C39" s="45">
        <v>101</v>
      </c>
      <c r="D39" s="45">
        <v>1</v>
      </c>
      <c r="E39" s="26">
        <f t="shared" si="2"/>
        <v>102</v>
      </c>
      <c r="F39" s="15">
        <f aca="true" t="shared" si="11" ref="F39:L39">SUM(F40:F41)</f>
        <v>1985</v>
      </c>
      <c r="G39" s="15">
        <f t="shared" si="11"/>
        <v>1924</v>
      </c>
      <c r="H39" s="15">
        <f t="shared" si="11"/>
        <v>1777</v>
      </c>
      <c r="I39" s="15">
        <f t="shared" si="11"/>
        <v>147</v>
      </c>
      <c r="J39" s="15">
        <f t="shared" si="11"/>
        <v>94</v>
      </c>
      <c r="K39" s="15">
        <f t="shared" si="11"/>
        <v>33</v>
      </c>
      <c r="L39" s="15">
        <f t="shared" si="11"/>
        <v>61</v>
      </c>
      <c r="M39" s="59">
        <f t="shared" si="6"/>
        <v>0.030730478589420653</v>
      </c>
      <c r="N39" s="15">
        <f>SUM(N40:N41)</f>
        <v>15</v>
      </c>
      <c r="O39" s="15">
        <f>SUM(O40:O41)</f>
        <v>10</v>
      </c>
      <c r="P39" s="81">
        <f>SUM(P40:P41)</f>
        <v>31</v>
      </c>
      <c r="Q39" s="15">
        <f>Q40+Q41</f>
        <v>26</v>
      </c>
      <c r="R39" s="66">
        <f t="shared" si="1"/>
        <v>0.043828715365239294</v>
      </c>
      <c r="S39" s="116" t="s">
        <v>128</v>
      </c>
      <c r="T39" s="15">
        <f>SUM(T40:T41)</f>
        <v>323</v>
      </c>
      <c r="U39" s="15">
        <f>SUM(U40:U41)</f>
        <v>110</v>
      </c>
      <c r="V39" s="15"/>
      <c r="Y39" s="37"/>
    </row>
    <row r="40" spans="1:25" s="9" customFormat="1" ht="18" customHeight="1">
      <c r="A40" s="17">
        <v>1</v>
      </c>
      <c r="B40" s="20" t="s">
        <v>38</v>
      </c>
      <c r="C40" s="46"/>
      <c r="D40" s="46"/>
      <c r="E40" s="26">
        <f t="shared" si="2"/>
        <v>0</v>
      </c>
      <c r="F40" s="86">
        <v>1895</v>
      </c>
      <c r="G40" s="16">
        <v>1838</v>
      </c>
      <c r="H40" s="16">
        <f>1785-90</f>
        <v>1695</v>
      </c>
      <c r="I40" s="16">
        <f>G40-H40</f>
        <v>143</v>
      </c>
      <c r="J40" s="16">
        <v>90</v>
      </c>
      <c r="K40" s="16">
        <v>33</v>
      </c>
      <c r="L40" s="16">
        <f>J40-K40</f>
        <v>57</v>
      </c>
      <c r="M40" s="75">
        <f t="shared" si="6"/>
        <v>0.03007915567282322</v>
      </c>
      <c r="N40" s="16">
        <v>14</v>
      </c>
      <c r="O40" s="85">
        <v>10</v>
      </c>
      <c r="P40" s="98">
        <v>31</v>
      </c>
      <c r="Q40" s="16">
        <v>24</v>
      </c>
      <c r="R40" s="82">
        <f t="shared" si="1"/>
        <v>0.042744063324538256</v>
      </c>
      <c r="S40" s="115" t="s">
        <v>127</v>
      </c>
      <c r="T40" s="16">
        <v>321</v>
      </c>
      <c r="U40" s="16">
        <v>110</v>
      </c>
      <c r="V40" s="27"/>
      <c r="Y40" s="37"/>
    </row>
    <row r="41" spans="1:25" s="9" customFormat="1" ht="18" customHeight="1">
      <c r="A41" s="10">
        <v>2</v>
      </c>
      <c r="B41" s="12" t="s">
        <v>39</v>
      </c>
      <c r="C41" s="47"/>
      <c r="D41" s="47"/>
      <c r="E41" s="26">
        <f t="shared" si="2"/>
        <v>0</v>
      </c>
      <c r="F41" s="87">
        <f>78+12</f>
        <v>90</v>
      </c>
      <c r="G41" s="11">
        <v>86</v>
      </c>
      <c r="H41" s="16">
        <v>82</v>
      </c>
      <c r="I41" s="16">
        <f>G41-H41</f>
        <v>4</v>
      </c>
      <c r="J41" s="16">
        <v>4</v>
      </c>
      <c r="K41" s="16"/>
      <c r="L41" s="16">
        <f>J41-K41</f>
        <v>4</v>
      </c>
      <c r="M41" s="76">
        <f t="shared" si="6"/>
        <v>0.044444444444444446</v>
      </c>
      <c r="N41" s="16">
        <v>1</v>
      </c>
      <c r="O41" s="84"/>
      <c r="P41" s="99"/>
      <c r="Q41" s="16">
        <v>2</v>
      </c>
      <c r="R41" s="83">
        <f t="shared" si="1"/>
        <v>0.06666666666666667</v>
      </c>
      <c r="S41" s="16">
        <v>82</v>
      </c>
      <c r="T41" s="16">
        <v>2</v>
      </c>
      <c r="U41" s="16"/>
      <c r="V41" s="11"/>
      <c r="Y41" s="37"/>
    </row>
    <row r="42" spans="1:25" s="8" customFormat="1" ht="18" customHeight="1">
      <c r="A42" s="13" t="s">
        <v>10</v>
      </c>
      <c r="B42" s="14" t="s">
        <v>43</v>
      </c>
      <c r="C42" s="45">
        <v>107</v>
      </c>
      <c r="D42" s="45">
        <v>1</v>
      </c>
      <c r="E42" s="26">
        <f t="shared" si="2"/>
        <v>108</v>
      </c>
      <c r="F42" s="15">
        <f aca="true" t="shared" si="12" ref="F42:K42">SUM(F43:F44)</f>
        <v>1727</v>
      </c>
      <c r="G42" s="15">
        <f t="shared" si="12"/>
        <v>1667</v>
      </c>
      <c r="H42" s="15">
        <f t="shared" si="12"/>
        <v>1514</v>
      </c>
      <c r="I42" s="15">
        <f t="shared" si="12"/>
        <v>153</v>
      </c>
      <c r="J42" s="15">
        <f t="shared" si="12"/>
        <v>81</v>
      </c>
      <c r="K42" s="15">
        <f t="shared" si="12"/>
        <v>21</v>
      </c>
      <c r="L42" s="15">
        <f>SUM(L43:L44)</f>
        <v>60</v>
      </c>
      <c r="M42" s="59">
        <f t="shared" si="6"/>
        <v>0.03474232773595831</v>
      </c>
      <c r="N42" s="15">
        <f>SUM(N43:N44)</f>
        <v>6</v>
      </c>
      <c r="O42" s="15">
        <f>SUM(O43:O44)</f>
        <v>13</v>
      </c>
      <c r="P42" s="81">
        <f>SUM(P43:P44)</f>
        <v>39</v>
      </c>
      <c r="Q42" s="15">
        <f>Q43+Q44</f>
        <v>43</v>
      </c>
      <c r="R42" s="66">
        <f t="shared" si="1"/>
        <v>0.059640995946728434</v>
      </c>
      <c r="S42" s="116" t="s">
        <v>126</v>
      </c>
      <c r="T42" s="15">
        <f>SUM(T43:T44)</f>
        <v>93</v>
      </c>
      <c r="U42" s="15">
        <f>SUM(U43:U44)</f>
        <v>93</v>
      </c>
      <c r="V42" s="15"/>
      <c r="Y42" s="37"/>
    </row>
    <row r="43" spans="1:25" s="9" customFormat="1" ht="18" customHeight="1">
      <c r="A43" s="17">
        <v>1</v>
      </c>
      <c r="B43" s="20" t="s">
        <v>38</v>
      </c>
      <c r="C43" s="46"/>
      <c r="D43" s="46"/>
      <c r="E43" s="26">
        <f t="shared" si="2"/>
        <v>0</v>
      </c>
      <c r="F43" s="86">
        <v>1634</v>
      </c>
      <c r="G43" s="16">
        <v>1576</v>
      </c>
      <c r="H43" s="16">
        <f>1489-60</f>
        <v>1429</v>
      </c>
      <c r="I43" s="16">
        <f>G43-H43</f>
        <v>147</v>
      </c>
      <c r="J43" s="16">
        <v>78</v>
      </c>
      <c r="K43" s="16">
        <v>20</v>
      </c>
      <c r="L43" s="16">
        <f>J43-K43</f>
        <v>58</v>
      </c>
      <c r="M43" s="75">
        <f t="shared" si="6"/>
        <v>0.03549571603427173</v>
      </c>
      <c r="N43" s="16">
        <v>6</v>
      </c>
      <c r="O43" s="85">
        <v>12</v>
      </c>
      <c r="P43" s="98">
        <v>39</v>
      </c>
      <c r="Q43" s="16">
        <v>41</v>
      </c>
      <c r="R43" s="82">
        <f t="shared" si="1"/>
        <v>0.0605875152998776</v>
      </c>
      <c r="S43" s="115" t="s">
        <v>125</v>
      </c>
      <c r="T43" s="16">
        <v>90</v>
      </c>
      <c r="U43" s="16">
        <v>90</v>
      </c>
      <c r="V43" s="27"/>
      <c r="Y43" s="37"/>
    </row>
    <row r="44" spans="1:25" s="9" customFormat="1" ht="18" customHeight="1">
      <c r="A44" s="10">
        <v>2</v>
      </c>
      <c r="B44" s="12" t="s">
        <v>39</v>
      </c>
      <c r="C44" s="47"/>
      <c r="D44" s="47"/>
      <c r="E44" s="26">
        <f t="shared" si="2"/>
        <v>0</v>
      </c>
      <c r="F44" s="87">
        <f>82+11</f>
        <v>93</v>
      </c>
      <c r="G44" s="11">
        <v>91</v>
      </c>
      <c r="H44" s="16">
        <f>74+11</f>
        <v>85</v>
      </c>
      <c r="I44" s="16">
        <f>G44-H44</f>
        <v>6</v>
      </c>
      <c r="J44" s="16">
        <v>3</v>
      </c>
      <c r="K44" s="16">
        <v>1</v>
      </c>
      <c r="L44" s="16">
        <f>J44-K44</f>
        <v>2</v>
      </c>
      <c r="M44" s="76">
        <f t="shared" si="6"/>
        <v>0.021505376344086023</v>
      </c>
      <c r="N44" s="16"/>
      <c r="O44" s="84">
        <v>1</v>
      </c>
      <c r="P44" s="99"/>
      <c r="Q44" s="16">
        <v>2</v>
      </c>
      <c r="R44" s="83">
        <f t="shared" si="1"/>
        <v>0.043010752688172046</v>
      </c>
      <c r="S44" s="16">
        <v>96</v>
      </c>
      <c r="T44" s="16">
        <v>3</v>
      </c>
      <c r="U44" s="16">
        <v>3</v>
      </c>
      <c r="V44" s="11"/>
      <c r="Y44" s="37"/>
    </row>
    <row r="45" spans="1:25" s="8" customFormat="1" ht="18" customHeight="1">
      <c r="A45" s="13" t="s">
        <v>12</v>
      </c>
      <c r="B45" s="14" t="s">
        <v>44</v>
      </c>
      <c r="C45" s="45">
        <v>102</v>
      </c>
      <c r="D45" s="45">
        <v>1</v>
      </c>
      <c r="E45" s="26">
        <f t="shared" si="2"/>
        <v>103</v>
      </c>
      <c r="F45" s="15">
        <f aca="true" t="shared" si="13" ref="F45:K45">SUM(F46:F47)</f>
        <v>1260</v>
      </c>
      <c r="G45" s="15">
        <f t="shared" si="13"/>
        <v>1301</v>
      </c>
      <c r="H45" s="15">
        <f t="shared" si="13"/>
        <v>1076</v>
      </c>
      <c r="I45" s="15">
        <f t="shared" si="13"/>
        <v>225</v>
      </c>
      <c r="J45" s="15">
        <f t="shared" si="13"/>
        <v>59</v>
      </c>
      <c r="K45" s="15">
        <f t="shared" si="13"/>
        <v>100</v>
      </c>
      <c r="L45" s="15">
        <f>SUM(L46:L47)</f>
        <v>-41</v>
      </c>
      <c r="M45" s="59">
        <f t="shared" si="6"/>
        <v>-0.03253968253968254</v>
      </c>
      <c r="N45" s="15">
        <f>SUM(N46:N47)</f>
        <v>0</v>
      </c>
      <c r="O45" s="15">
        <f>SUM(O46:O47)</f>
        <v>0</v>
      </c>
      <c r="P45" s="81">
        <f>SUM(P46:P47)</f>
        <v>25</v>
      </c>
      <c r="Q45" s="15">
        <f>Q46+Q47</f>
        <v>7</v>
      </c>
      <c r="R45" s="66">
        <f t="shared" si="1"/>
        <v>-0.026984126984126985</v>
      </c>
      <c r="S45" s="116" t="s">
        <v>124</v>
      </c>
      <c r="T45" s="15">
        <f>SUM(T46:T47)</f>
        <v>118</v>
      </c>
      <c r="U45" s="15">
        <f>SUM(U46:U47)</f>
        <v>95</v>
      </c>
      <c r="V45" s="15"/>
      <c r="Y45" s="37"/>
    </row>
    <row r="46" spans="1:25" s="9" customFormat="1" ht="18" customHeight="1">
      <c r="A46" s="17">
        <v>1</v>
      </c>
      <c r="B46" s="20" t="s">
        <v>38</v>
      </c>
      <c r="C46" s="46"/>
      <c r="D46" s="46"/>
      <c r="E46" s="26">
        <f t="shared" si="2"/>
        <v>0</v>
      </c>
      <c r="F46" s="86">
        <v>1190</v>
      </c>
      <c r="G46" s="16">
        <v>1234</v>
      </c>
      <c r="H46" s="16">
        <f>1103-90</f>
        <v>1013</v>
      </c>
      <c r="I46" s="16">
        <f>G46-H46</f>
        <v>221</v>
      </c>
      <c r="J46" s="16">
        <v>56</v>
      </c>
      <c r="K46" s="16">
        <v>100</v>
      </c>
      <c r="L46" s="16">
        <f>J46-K46</f>
        <v>-44</v>
      </c>
      <c r="M46" s="75">
        <f t="shared" si="6"/>
        <v>-0.03697478991596639</v>
      </c>
      <c r="N46" s="16"/>
      <c r="O46" s="85"/>
      <c r="P46" s="98">
        <v>25</v>
      </c>
      <c r="Q46" s="16">
        <v>5</v>
      </c>
      <c r="R46" s="82">
        <f t="shared" si="1"/>
        <v>-0.03277310924369748</v>
      </c>
      <c r="S46" s="115" t="s">
        <v>123</v>
      </c>
      <c r="T46" s="16">
        <v>114</v>
      </c>
      <c r="U46" s="16">
        <v>92</v>
      </c>
      <c r="V46" s="27"/>
      <c r="Y46" s="37"/>
    </row>
    <row r="47" spans="1:25" s="9" customFormat="1" ht="18" customHeight="1">
      <c r="A47" s="10">
        <v>2</v>
      </c>
      <c r="B47" s="12" t="s">
        <v>39</v>
      </c>
      <c r="C47" s="47"/>
      <c r="D47" s="47"/>
      <c r="E47" s="26">
        <f t="shared" si="2"/>
        <v>0</v>
      </c>
      <c r="F47" s="87">
        <f>62+8</f>
        <v>70</v>
      </c>
      <c r="G47" s="11">
        <v>67</v>
      </c>
      <c r="H47" s="16">
        <f>55+8</f>
        <v>63</v>
      </c>
      <c r="I47" s="16">
        <f>G47-H47</f>
        <v>4</v>
      </c>
      <c r="J47" s="16">
        <v>3</v>
      </c>
      <c r="K47" s="16"/>
      <c r="L47" s="16">
        <f>J47-K47</f>
        <v>3</v>
      </c>
      <c r="M47" s="76">
        <f t="shared" si="6"/>
        <v>0.04285714285714286</v>
      </c>
      <c r="N47" s="16"/>
      <c r="O47" s="84"/>
      <c r="P47" s="99"/>
      <c r="Q47" s="16">
        <v>2</v>
      </c>
      <c r="R47" s="83">
        <f t="shared" si="1"/>
        <v>0.07142857142857142</v>
      </c>
      <c r="S47" s="16">
        <v>72</v>
      </c>
      <c r="T47" s="16">
        <v>4</v>
      </c>
      <c r="U47" s="16">
        <v>3</v>
      </c>
      <c r="V47" s="11"/>
      <c r="Y47" s="37"/>
    </row>
    <row r="48" spans="1:25" s="8" customFormat="1" ht="18" customHeight="1">
      <c r="A48" s="13" t="s">
        <v>14</v>
      </c>
      <c r="B48" s="14" t="s">
        <v>45</v>
      </c>
      <c r="C48" s="45">
        <v>102</v>
      </c>
      <c r="D48" s="45">
        <v>1</v>
      </c>
      <c r="E48" s="26">
        <f t="shared" si="2"/>
        <v>103</v>
      </c>
      <c r="F48" s="15">
        <f aca="true" t="shared" si="14" ref="F48:K48">SUM(F49:F50)</f>
        <v>2206</v>
      </c>
      <c r="G48" s="15">
        <f t="shared" si="14"/>
        <v>2122</v>
      </c>
      <c r="H48" s="15">
        <f t="shared" si="14"/>
        <v>1991</v>
      </c>
      <c r="I48" s="15">
        <f t="shared" si="14"/>
        <v>131</v>
      </c>
      <c r="J48" s="15">
        <f t="shared" si="14"/>
        <v>104</v>
      </c>
      <c r="K48" s="15">
        <f t="shared" si="14"/>
        <v>20</v>
      </c>
      <c r="L48" s="15">
        <f>SUM(L49:L50)</f>
        <v>84</v>
      </c>
      <c r="M48" s="59">
        <f t="shared" si="6"/>
        <v>0.038077969174977334</v>
      </c>
      <c r="N48" s="15">
        <f>SUM(N49:N50)</f>
        <v>22</v>
      </c>
      <c r="O48" s="15">
        <f>SUM(O49:O50)</f>
        <v>18</v>
      </c>
      <c r="P48" s="81">
        <f>SUM(P49:P50)</f>
        <v>24</v>
      </c>
      <c r="Q48" s="15">
        <f>Q49+Q50</f>
        <v>32</v>
      </c>
      <c r="R48" s="66">
        <f t="shared" si="1"/>
        <v>0.05258386219401632</v>
      </c>
      <c r="S48" s="116" t="s">
        <v>122</v>
      </c>
      <c r="T48" s="15">
        <f>SUM(T49:T50)</f>
        <v>334</v>
      </c>
      <c r="U48" s="15">
        <f>SUM(U49:U50)</f>
        <v>88</v>
      </c>
      <c r="V48" s="15"/>
      <c r="Y48" s="37"/>
    </row>
    <row r="49" spans="1:25" s="9" customFormat="1" ht="18" customHeight="1">
      <c r="A49" s="17">
        <v>1</v>
      </c>
      <c r="B49" s="20" t="s">
        <v>38</v>
      </c>
      <c r="C49" s="46"/>
      <c r="D49" s="46"/>
      <c r="E49" s="26">
        <f t="shared" si="2"/>
        <v>0</v>
      </c>
      <c r="F49" s="86">
        <f>2167-44</f>
        <v>2123</v>
      </c>
      <c r="G49" s="16">
        <v>2042</v>
      </c>
      <c r="H49" s="16">
        <f>1976-60</f>
        <v>1916</v>
      </c>
      <c r="I49" s="16">
        <f>G49-H49</f>
        <v>126</v>
      </c>
      <c r="J49" s="16">
        <v>101</v>
      </c>
      <c r="K49" s="16">
        <v>20</v>
      </c>
      <c r="L49" s="16">
        <f>J49-K49</f>
        <v>81</v>
      </c>
      <c r="M49" s="75">
        <f t="shared" si="6"/>
        <v>0.038153556288271315</v>
      </c>
      <c r="N49" s="16">
        <v>22</v>
      </c>
      <c r="O49" s="85">
        <v>15</v>
      </c>
      <c r="P49" s="98">
        <v>24</v>
      </c>
      <c r="Q49" s="16">
        <v>30</v>
      </c>
      <c r="R49" s="82">
        <f t="shared" si="1"/>
        <v>0.05228450306170514</v>
      </c>
      <c r="S49" s="115" t="s">
        <v>121</v>
      </c>
      <c r="T49" s="16">
        <v>332</v>
      </c>
      <c r="U49" s="16">
        <v>86</v>
      </c>
      <c r="V49" s="27"/>
      <c r="Y49" s="37"/>
    </row>
    <row r="50" spans="1:25" s="9" customFormat="1" ht="18" customHeight="1">
      <c r="A50" s="10">
        <v>2</v>
      </c>
      <c r="B50" s="12" t="s">
        <v>39</v>
      </c>
      <c r="C50" s="47"/>
      <c r="D50" s="47"/>
      <c r="E50" s="26">
        <f t="shared" si="2"/>
        <v>0</v>
      </c>
      <c r="F50" s="87">
        <f>65+18</f>
        <v>83</v>
      </c>
      <c r="G50" s="11">
        <v>80</v>
      </c>
      <c r="H50" s="16">
        <f>57+18</f>
        <v>75</v>
      </c>
      <c r="I50" s="16">
        <f>G50-H50</f>
        <v>5</v>
      </c>
      <c r="J50" s="16">
        <v>3</v>
      </c>
      <c r="K50" s="16"/>
      <c r="L50" s="16">
        <f>J50-K50</f>
        <v>3</v>
      </c>
      <c r="M50" s="76">
        <f t="shared" si="6"/>
        <v>0.03614457831325301</v>
      </c>
      <c r="N50" s="16"/>
      <c r="O50" s="84">
        <v>3</v>
      </c>
      <c r="P50" s="99"/>
      <c r="Q50" s="16">
        <v>2</v>
      </c>
      <c r="R50" s="83">
        <f t="shared" si="1"/>
        <v>0.060240963855421686</v>
      </c>
      <c r="S50" s="16">
        <v>89</v>
      </c>
      <c r="T50" s="16">
        <v>2</v>
      </c>
      <c r="U50" s="16">
        <v>2</v>
      </c>
      <c r="V50" s="11"/>
      <c r="Y50" s="37"/>
    </row>
    <row r="51" spans="1:25" s="8" customFormat="1" ht="18" customHeight="1">
      <c r="A51" s="13" t="s">
        <v>16</v>
      </c>
      <c r="B51" s="14" t="s">
        <v>46</v>
      </c>
      <c r="C51" s="45">
        <v>102</v>
      </c>
      <c r="D51" s="45">
        <v>1</v>
      </c>
      <c r="E51" s="26">
        <f t="shared" si="2"/>
        <v>103</v>
      </c>
      <c r="F51" s="15">
        <f aca="true" t="shared" si="15" ref="F51:K51">SUM(F52:F53)</f>
        <v>1259</v>
      </c>
      <c r="G51" s="15">
        <f t="shared" si="15"/>
        <v>1289</v>
      </c>
      <c r="H51" s="15">
        <f t="shared" si="15"/>
        <v>1190</v>
      </c>
      <c r="I51" s="15">
        <f t="shared" si="15"/>
        <v>99</v>
      </c>
      <c r="J51" s="15">
        <f t="shared" si="15"/>
        <v>50</v>
      </c>
      <c r="K51" s="15">
        <f t="shared" si="15"/>
        <v>80</v>
      </c>
      <c r="L51" s="15">
        <f>SUM(L52:L53)</f>
        <v>-30</v>
      </c>
      <c r="M51" s="59">
        <f t="shared" si="6"/>
        <v>-0.023828435266084195</v>
      </c>
      <c r="N51" s="15">
        <f>SUM(N52:N53)</f>
        <v>12</v>
      </c>
      <c r="O51" s="15">
        <f>SUM(O52:O53)</f>
        <v>13</v>
      </c>
      <c r="P51" s="81">
        <f>SUM(P52:P53)</f>
        <v>30</v>
      </c>
      <c r="Q51" s="15">
        <f>Q52+Q53</f>
        <v>12</v>
      </c>
      <c r="R51" s="66">
        <f t="shared" si="1"/>
        <v>-0.014297061159650517</v>
      </c>
      <c r="S51" s="116" t="s">
        <v>120</v>
      </c>
      <c r="T51" s="15">
        <f>SUM(T52:T53)</f>
        <v>88</v>
      </c>
      <c r="U51" s="15">
        <f>SUM(U52:U53)</f>
        <v>88</v>
      </c>
      <c r="V51" s="15"/>
      <c r="Y51" s="37"/>
    </row>
    <row r="52" spans="1:25" s="9" customFormat="1" ht="18" customHeight="1">
      <c r="A52" s="17">
        <v>1</v>
      </c>
      <c r="B52" s="20" t="s">
        <v>38</v>
      </c>
      <c r="C52" s="46"/>
      <c r="D52" s="46"/>
      <c r="E52" s="26">
        <f t="shared" si="2"/>
        <v>0</v>
      </c>
      <c r="F52" s="86">
        <f>1197-31</f>
        <v>1166</v>
      </c>
      <c r="G52" s="16">
        <v>1201</v>
      </c>
      <c r="H52" s="16">
        <f>1114</f>
        <v>1114</v>
      </c>
      <c r="I52" s="16">
        <f>G52-H52</f>
        <v>87</v>
      </c>
      <c r="J52" s="16">
        <v>45</v>
      </c>
      <c r="K52" s="16">
        <v>80</v>
      </c>
      <c r="L52" s="16">
        <f>J52-K52</f>
        <v>-35</v>
      </c>
      <c r="M52" s="75">
        <f t="shared" si="6"/>
        <v>-0.030017152658662092</v>
      </c>
      <c r="N52" s="16">
        <v>11</v>
      </c>
      <c r="O52" s="85">
        <v>13</v>
      </c>
      <c r="P52" s="98">
        <v>30</v>
      </c>
      <c r="Q52" s="16">
        <v>10</v>
      </c>
      <c r="R52" s="82">
        <f t="shared" si="1"/>
        <v>-0.02144082332761578</v>
      </c>
      <c r="S52" s="115" t="s">
        <v>119</v>
      </c>
      <c r="T52" s="16">
        <v>85</v>
      </c>
      <c r="U52" s="16">
        <v>85</v>
      </c>
      <c r="V52" s="27"/>
      <c r="Y52" s="37"/>
    </row>
    <row r="53" spans="1:25" s="9" customFormat="1" ht="18" customHeight="1">
      <c r="A53" s="10">
        <v>2</v>
      </c>
      <c r="B53" s="12" t="s">
        <v>39</v>
      </c>
      <c r="C53" s="47"/>
      <c r="D53" s="47"/>
      <c r="E53" s="26">
        <f t="shared" si="2"/>
        <v>0</v>
      </c>
      <c r="F53" s="87">
        <f>83+10</f>
        <v>93</v>
      </c>
      <c r="G53" s="11">
        <v>88</v>
      </c>
      <c r="H53" s="16">
        <v>76</v>
      </c>
      <c r="I53" s="16">
        <f>G53-H53</f>
        <v>12</v>
      </c>
      <c r="J53" s="16">
        <v>5</v>
      </c>
      <c r="K53" s="16"/>
      <c r="L53" s="16">
        <f>J53-K53</f>
        <v>5</v>
      </c>
      <c r="M53" s="76">
        <f t="shared" si="6"/>
        <v>0.053763440860215055</v>
      </c>
      <c r="N53" s="16">
        <v>1</v>
      </c>
      <c r="O53" s="84"/>
      <c r="P53" s="99"/>
      <c r="Q53" s="16">
        <v>2</v>
      </c>
      <c r="R53" s="83">
        <f t="shared" si="1"/>
        <v>0.07526881720430108</v>
      </c>
      <c r="S53" s="16">
        <v>93</v>
      </c>
      <c r="T53" s="16">
        <v>3</v>
      </c>
      <c r="U53" s="16">
        <v>3</v>
      </c>
      <c r="V53" s="27"/>
      <c r="Y53" s="37"/>
    </row>
    <row r="54" spans="1:25" s="8" customFormat="1" ht="18" customHeight="1">
      <c r="A54" s="13" t="s">
        <v>18</v>
      </c>
      <c r="B54" s="14" t="s">
        <v>47</v>
      </c>
      <c r="C54" s="45">
        <v>91</v>
      </c>
      <c r="D54" s="45">
        <v>1</v>
      </c>
      <c r="E54" s="26">
        <f t="shared" si="2"/>
        <v>92</v>
      </c>
      <c r="F54" s="15">
        <f aca="true" t="shared" si="16" ref="F54:K54">SUM(F55:F56)</f>
        <v>1148</v>
      </c>
      <c r="G54" s="15">
        <f t="shared" si="16"/>
        <v>1118</v>
      </c>
      <c r="H54" s="15">
        <f t="shared" si="16"/>
        <v>1028</v>
      </c>
      <c r="I54" s="15">
        <f t="shared" si="16"/>
        <v>90</v>
      </c>
      <c r="J54" s="15">
        <f t="shared" si="16"/>
        <v>54</v>
      </c>
      <c r="K54" s="15">
        <f t="shared" si="16"/>
        <v>24</v>
      </c>
      <c r="L54" s="15">
        <f>SUM(L55:L56)</f>
        <v>30</v>
      </c>
      <c r="M54" s="59">
        <f t="shared" si="6"/>
        <v>0.02613240418118467</v>
      </c>
      <c r="N54" s="15">
        <f>SUM(N55:N56)</f>
        <v>8</v>
      </c>
      <c r="O54" s="15">
        <f>SUM(O55:O56)</f>
        <v>3</v>
      </c>
      <c r="P54" s="81">
        <f>SUM(P55:P56)</f>
        <v>22</v>
      </c>
      <c r="Q54" s="15">
        <f>Q55+Q56</f>
        <v>7</v>
      </c>
      <c r="R54" s="66">
        <f t="shared" si="1"/>
        <v>0.032229965156794424</v>
      </c>
      <c r="S54" s="116" t="s">
        <v>118</v>
      </c>
      <c r="T54" s="15">
        <f>SUM(T55:T56)</f>
        <v>187</v>
      </c>
      <c r="U54" s="15">
        <f>SUM(U55:U56)</f>
        <v>95</v>
      </c>
      <c r="V54" s="15"/>
      <c r="Y54" s="37"/>
    </row>
    <row r="55" spans="1:25" s="9" customFormat="1" ht="18" customHeight="1">
      <c r="A55" s="17">
        <v>1</v>
      </c>
      <c r="B55" s="20" t="s">
        <v>38</v>
      </c>
      <c r="C55" s="46"/>
      <c r="D55" s="46"/>
      <c r="E55" s="26">
        <f t="shared" si="2"/>
        <v>0</v>
      </c>
      <c r="F55" s="86">
        <v>1059</v>
      </c>
      <c r="G55" s="16">
        <v>1032</v>
      </c>
      <c r="H55" s="16">
        <v>947</v>
      </c>
      <c r="I55" s="16">
        <f>G55-H55</f>
        <v>85</v>
      </c>
      <c r="J55" s="16">
        <v>51</v>
      </c>
      <c r="K55" s="16">
        <v>24</v>
      </c>
      <c r="L55" s="16">
        <f>J55-K55</f>
        <v>27</v>
      </c>
      <c r="M55" s="75">
        <f t="shared" si="6"/>
        <v>0.025495750708215296</v>
      </c>
      <c r="N55" s="16">
        <v>7</v>
      </c>
      <c r="O55" s="85">
        <v>2</v>
      </c>
      <c r="P55" s="98">
        <v>22</v>
      </c>
      <c r="Q55" s="16">
        <v>5</v>
      </c>
      <c r="R55" s="82">
        <f t="shared" si="1"/>
        <v>0.030217186024551465</v>
      </c>
      <c r="S55" s="16">
        <v>994</v>
      </c>
      <c r="T55" s="16">
        <v>187</v>
      </c>
      <c r="U55" s="43">
        <v>95</v>
      </c>
      <c r="V55" s="27"/>
      <c r="Y55" s="37"/>
    </row>
    <row r="56" spans="1:25" s="9" customFormat="1" ht="18" customHeight="1">
      <c r="A56" s="10">
        <v>2</v>
      </c>
      <c r="B56" s="12" t="s">
        <v>39</v>
      </c>
      <c r="C56" s="47"/>
      <c r="D56" s="47"/>
      <c r="E56" s="26">
        <f t="shared" si="2"/>
        <v>0</v>
      </c>
      <c r="F56" s="87">
        <f>78+11</f>
        <v>89</v>
      </c>
      <c r="G56" s="11">
        <v>86</v>
      </c>
      <c r="H56" s="16">
        <v>81</v>
      </c>
      <c r="I56" s="16">
        <f>G56-H56</f>
        <v>5</v>
      </c>
      <c r="J56" s="16">
        <v>3</v>
      </c>
      <c r="K56" s="16"/>
      <c r="L56" s="16">
        <f>J56-K56</f>
        <v>3</v>
      </c>
      <c r="M56" s="76">
        <f t="shared" si="6"/>
        <v>0.033707865168539325</v>
      </c>
      <c r="N56" s="16">
        <v>1</v>
      </c>
      <c r="O56" s="84">
        <v>1</v>
      </c>
      <c r="P56" s="99"/>
      <c r="Q56" s="16">
        <v>2</v>
      </c>
      <c r="R56" s="83">
        <f t="shared" si="1"/>
        <v>0.056179775280898875</v>
      </c>
      <c r="S56" s="16">
        <v>91</v>
      </c>
      <c r="T56" s="16"/>
      <c r="U56" s="16"/>
      <c r="V56" s="27"/>
      <c r="Y56" s="37"/>
    </row>
    <row r="57" spans="1:25" s="8" customFormat="1" ht="18" customHeight="1">
      <c r="A57" s="13" t="s">
        <v>18</v>
      </c>
      <c r="B57" s="14" t="s">
        <v>49</v>
      </c>
      <c r="C57" s="45">
        <v>86</v>
      </c>
      <c r="D57" s="45">
        <v>5</v>
      </c>
      <c r="E57" s="26">
        <f t="shared" si="2"/>
        <v>91</v>
      </c>
      <c r="F57" s="15">
        <f aca="true" t="shared" si="17" ref="F57:K57">SUM(F58:F59)</f>
        <v>1576</v>
      </c>
      <c r="G57" s="15">
        <f t="shared" si="17"/>
        <v>1610</v>
      </c>
      <c r="H57" s="15">
        <f t="shared" si="17"/>
        <v>1501</v>
      </c>
      <c r="I57" s="15">
        <f t="shared" si="17"/>
        <v>109</v>
      </c>
      <c r="J57" s="15">
        <f t="shared" si="17"/>
        <v>74</v>
      </c>
      <c r="K57" s="15">
        <f t="shared" si="17"/>
        <v>108</v>
      </c>
      <c r="L57" s="15">
        <f>SUM(L58:L59)</f>
        <v>-34</v>
      </c>
      <c r="M57" s="59">
        <f t="shared" si="6"/>
        <v>-0.021573604060913704</v>
      </c>
      <c r="N57" s="15">
        <f>SUM(N58:N59)</f>
        <v>3</v>
      </c>
      <c r="O57" s="15">
        <f>SUM(O58:O59)</f>
        <v>3</v>
      </c>
      <c r="P57" s="81">
        <f>SUM(P58:P59)</f>
        <v>48</v>
      </c>
      <c r="Q57" s="15">
        <f>Q58+Q59</f>
        <v>0</v>
      </c>
      <c r="R57" s="66">
        <f t="shared" si="1"/>
        <v>-0.021573604060913704</v>
      </c>
      <c r="S57" s="116" t="s">
        <v>117</v>
      </c>
      <c r="T57" s="15">
        <f>SUM(T58:T59)</f>
        <v>125</v>
      </c>
      <c r="U57" s="15">
        <f>SUM(U58:U59)</f>
        <v>102</v>
      </c>
      <c r="V57" s="15"/>
      <c r="Y57" s="37"/>
    </row>
    <row r="58" spans="1:25" s="9" customFormat="1" ht="18" customHeight="1">
      <c r="A58" s="17">
        <v>1</v>
      </c>
      <c r="B58" s="20" t="s">
        <v>38</v>
      </c>
      <c r="C58" s="46"/>
      <c r="D58" s="46"/>
      <c r="E58" s="26">
        <f t="shared" si="2"/>
        <v>0</v>
      </c>
      <c r="F58" s="86">
        <v>1529</v>
      </c>
      <c r="G58" s="16">
        <v>1556</v>
      </c>
      <c r="H58" s="16">
        <f>1517-60</f>
        <v>1457</v>
      </c>
      <c r="I58" s="16">
        <f>G58-H58</f>
        <v>99</v>
      </c>
      <c r="J58" s="16">
        <v>72</v>
      </c>
      <c r="K58" s="16">
        <v>100</v>
      </c>
      <c r="L58" s="16">
        <f>J58-K58</f>
        <v>-28</v>
      </c>
      <c r="M58" s="75">
        <f t="shared" si="6"/>
        <v>-0.01831262262916939</v>
      </c>
      <c r="N58" s="16">
        <v>3</v>
      </c>
      <c r="O58" s="85">
        <v>3</v>
      </c>
      <c r="P58" s="98">
        <v>48</v>
      </c>
      <c r="Q58" s="16">
        <v>0</v>
      </c>
      <c r="R58" s="82">
        <f t="shared" si="1"/>
        <v>-0.01831262262916939</v>
      </c>
      <c r="S58" s="115" t="s">
        <v>116</v>
      </c>
      <c r="T58" s="16">
        <v>123</v>
      </c>
      <c r="U58" s="16">
        <v>100</v>
      </c>
      <c r="V58" s="27"/>
      <c r="Y58" s="37"/>
    </row>
    <row r="59" spans="1:25" s="9" customFormat="1" ht="18" customHeight="1">
      <c r="A59" s="34">
        <v>2</v>
      </c>
      <c r="B59" s="35" t="s">
        <v>39</v>
      </c>
      <c r="C59" s="48"/>
      <c r="D59" s="48"/>
      <c r="E59" s="26">
        <f t="shared" si="2"/>
        <v>0</v>
      </c>
      <c r="F59" s="87">
        <v>47</v>
      </c>
      <c r="G59" s="36">
        <v>54</v>
      </c>
      <c r="H59" s="33">
        <v>44</v>
      </c>
      <c r="I59" s="16">
        <f>G59-H59</f>
        <v>10</v>
      </c>
      <c r="J59" s="16">
        <v>2</v>
      </c>
      <c r="K59" s="16">
        <v>8</v>
      </c>
      <c r="L59" s="16">
        <f>J59-K59</f>
        <v>-6</v>
      </c>
      <c r="M59" s="76">
        <f t="shared" si="6"/>
        <v>-0.1276595744680851</v>
      </c>
      <c r="N59" s="16"/>
      <c r="O59" s="84"/>
      <c r="P59" s="99"/>
      <c r="Q59" s="16">
        <v>0</v>
      </c>
      <c r="R59" s="83">
        <f t="shared" si="1"/>
        <v>-0.1276595744680851</v>
      </c>
      <c r="S59" s="16">
        <v>62</v>
      </c>
      <c r="T59" s="33">
        <v>2</v>
      </c>
      <c r="U59" s="33">
        <v>2</v>
      </c>
      <c r="V59" s="36"/>
      <c r="Y59" s="37"/>
    </row>
    <row r="60" spans="1:25" s="9" customFormat="1" ht="47.25" customHeight="1">
      <c r="A60" s="13" t="s">
        <v>50</v>
      </c>
      <c r="B60" s="89" t="s">
        <v>103</v>
      </c>
      <c r="C60" s="45">
        <f>SUM(C61:C63)</f>
        <v>0</v>
      </c>
      <c r="D60" s="45"/>
      <c r="E60" s="26">
        <f t="shared" si="2"/>
        <v>0</v>
      </c>
      <c r="F60" s="15">
        <f>SUM(F61:F63)</f>
        <v>88</v>
      </c>
      <c r="G60" s="15">
        <v>83</v>
      </c>
      <c r="H60" s="15">
        <f>SUM(H61:H63)</f>
        <v>79</v>
      </c>
      <c r="I60" s="15">
        <f>SUM(I61:I63)</f>
        <v>4</v>
      </c>
      <c r="J60" s="15"/>
      <c r="K60" s="15"/>
      <c r="L60" s="15">
        <f>SUM(L61:L63)</f>
        <v>5</v>
      </c>
      <c r="M60" s="59">
        <f>L60/F60</f>
        <v>0.056818181818181816</v>
      </c>
      <c r="N60" s="15"/>
      <c r="O60" s="15"/>
      <c r="P60" s="81"/>
      <c r="Q60" s="15"/>
      <c r="R60" s="59"/>
      <c r="S60" s="15">
        <f>SUM(S61:S63)</f>
        <v>83</v>
      </c>
      <c r="T60" s="15"/>
      <c r="U60" s="15">
        <f>SUM(U61:U63)</f>
        <v>0</v>
      </c>
      <c r="V60" s="15"/>
      <c r="Y60" s="37"/>
    </row>
    <row r="61" spans="1:25" s="21" customFormat="1" ht="18.75" customHeight="1">
      <c r="A61" s="29">
        <v>1</v>
      </c>
      <c r="B61" s="30" t="s">
        <v>75</v>
      </c>
      <c r="C61" s="22"/>
      <c r="D61" s="22"/>
      <c r="E61" s="26">
        <f t="shared" si="2"/>
        <v>0</v>
      </c>
      <c r="F61" s="31">
        <v>34</v>
      </c>
      <c r="G61" s="31">
        <v>32</v>
      </c>
      <c r="H61" s="31">
        <v>28</v>
      </c>
      <c r="I61" s="31">
        <f>G61-H61</f>
        <v>4</v>
      </c>
      <c r="J61" s="31"/>
      <c r="K61" s="31"/>
      <c r="L61" s="31">
        <v>2</v>
      </c>
      <c r="M61" s="58">
        <f>L61/F61</f>
        <v>0.058823529411764705</v>
      </c>
      <c r="N61" s="31"/>
      <c r="O61" s="31"/>
      <c r="P61" s="42"/>
      <c r="Q61" s="31"/>
      <c r="R61" s="58"/>
      <c r="S61" s="31">
        <v>32</v>
      </c>
      <c r="T61" s="31"/>
      <c r="U61" s="31"/>
      <c r="V61" s="28"/>
      <c r="Y61" s="37"/>
    </row>
    <row r="62" spans="1:25" s="21" customFormat="1" ht="20.25" customHeight="1">
      <c r="A62" s="29">
        <v>2</v>
      </c>
      <c r="B62" s="30" t="s">
        <v>76</v>
      </c>
      <c r="C62" s="22"/>
      <c r="D62" s="22"/>
      <c r="E62" s="26">
        <f t="shared" si="2"/>
        <v>0</v>
      </c>
      <c r="F62" s="31">
        <v>34</v>
      </c>
      <c r="G62" s="31">
        <v>32</v>
      </c>
      <c r="H62" s="31">
        <v>32</v>
      </c>
      <c r="I62" s="31">
        <f>G62-H62</f>
        <v>0</v>
      </c>
      <c r="J62" s="31"/>
      <c r="K62" s="31"/>
      <c r="L62" s="31">
        <v>2</v>
      </c>
      <c r="M62" s="58">
        <f>L62/F62</f>
        <v>0.058823529411764705</v>
      </c>
      <c r="N62" s="31"/>
      <c r="O62" s="31"/>
      <c r="P62" s="42"/>
      <c r="Q62" s="31"/>
      <c r="R62" s="58"/>
      <c r="S62" s="31">
        <v>32</v>
      </c>
      <c r="T62" s="31"/>
      <c r="U62" s="31"/>
      <c r="V62" s="28"/>
      <c r="Y62" s="37"/>
    </row>
    <row r="63" spans="1:25" s="21" customFormat="1" ht="15.75">
      <c r="A63" s="29">
        <v>3</v>
      </c>
      <c r="B63" s="30" t="s">
        <v>77</v>
      </c>
      <c r="C63" s="22"/>
      <c r="D63" s="22"/>
      <c r="E63" s="26">
        <f t="shared" si="2"/>
        <v>0</v>
      </c>
      <c r="F63" s="31">
        <v>20</v>
      </c>
      <c r="G63" s="31">
        <v>19</v>
      </c>
      <c r="H63" s="31">
        <v>19</v>
      </c>
      <c r="I63" s="31">
        <f>G63-H63</f>
        <v>0</v>
      </c>
      <c r="J63" s="31"/>
      <c r="K63" s="31"/>
      <c r="L63" s="31">
        <v>1</v>
      </c>
      <c r="M63" s="58">
        <f>L63/F63</f>
        <v>0.05</v>
      </c>
      <c r="N63" s="31"/>
      <c r="O63" s="31"/>
      <c r="P63" s="42"/>
      <c r="Q63" s="31"/>
      <c r="R63" s="58"/>
      <c r="S63" s="31">
        <v>19</v>
      </c>
      <c r="T63" s="31"/>
      <c r="U63" s="31"/>
      <c r="V63" s="28"/>
      <c r="Y63" s="37"/>
    </row>
    <row r="64" spans="1:25" s="9" customFormat="1" ht="18" customHeight="1">
      <c r="A64" s="5" t="s">
        <v>53</v>
      </c>
      <c r="B64" s="6" t="s">
        <v>54</v>
      </c>
      <c r="C64" s="26">
        <f>SUM(C65:C72)</f>
        <v>0</v>
      </c>
      <c r="D64" s="26">
        <f>SUM(D65:D72)</f>
        <v>0</v>
      </c>
      <c r="E64" s="26">
        <f t="shared" si="2"/>
        <v>0</v>
      </c>
      <c r="F64" s="7">
        <f>SUM(F65:F73)</f>
        <v>64</v>
      </c>
      <c r="G64" s="7">
        <f>SUM(G65:G73)</f>
        <v>64</v>
      </c>
      <c r="H64" s="7">
        <f>SUM(H65:H73)</f>
        <v>64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f>SUM(S65:S73)</f>
        <v>64</v>
      </c>
      <c r="T64" s="7"/>
      <c r="U64" s="7">
        <f>SUM(U65:U72)</f>
        <v>0</v>
      </c>
      <c r="V64" s="15"/>
      <c r="Y64" s="37"/>
    </row>
    <row r="65" spans="1:25" s="21" customFormat="1" ht="19.5" customHeight="1">
      <c r="A65" s="29">
        <v>1</v>
      </c>
      <c r="B65" s="30" t="s">
        <v>26</v>
      </c>
      <c r="C65" s="22"/>
      <c r="D65" s="22"/>
      <c r="E65" s="26">
        <f t="shared" si="2"/>
        <v>0</v>
      </c>
      <c r="F65" s="31">
        <v>18</v>
      </c>
      <c r="G65" s="31">
        <v>18</v>
      </c>
      <c r="H65" s="31">
        <v>18</v>
      </c>
      <c r="I65" s="31"/>
      <c r="J65" s="31"/>
      <c r="K65" s="31"/>
      <c r="L65" s="31"/>
      <c r="M65" s="58"/>
      <c r="N65" s="31"/>
      <c r="O65" s="31"/>
      <c r="P65" s="42"/>
      <c r="Q65" s="31"/>
      <c r="R65" s="58"/>
      <c r="S65" s="31">
        <f>G65+Q65</f>
        <v>18</v>
      </c>
      <c r="T65" s="31"/>
      <c r="U65" s="31"/>
      <c r="V65" s="31"/>
      <c r="Y65" s="37"/>
    </row>
    <row r="66" spans="1:25" s="21" customFormat="1" ht="19.5" customHeight="1">
      <c r="A66" s="29">
        <v>2</v>
      </c>
      <c r="B66" s="30" t="s">
        <v>27</v>
      </c>
      <c r="C66" s="22"/>
      <c r="D66" s="22"/>
      <c r="E66" s="26">
        <f aca="true" t="shared" si="18" ref="E66:E72">C66+D66</f>
        <v>0</v>
      </c>
      <c r="F66" s="31">
        <v>12</v>
      </c>
      <c r="G66" s="31">
        <v>12</v>
      </c>
      <c r="H66" s="31">
        <v>12</v>
      </c>
      <c r="I66" s="31"/>
      <c r="J66" s="31"/>
      <c r="K66" s="31"/>
      <c r="L66" s="31"/>
      <c r="M66" s="58"/>
      <c r="N66" s="31"/>
      <c r="O66" s="31"/>
      <c r="P66" s="42"/>
      <c r="Q66" s="31"/>
      <c r="R66" s="58"/>
      <c r="S66" s="31">
        <f aca="true" t="shared" si="19" ref="S66:S73">G66+Q66</f>
        <v>12</v>
      </c>
      <c r="T66" s="31"/>
      <c r="U66" s="31"/>
      <c r="V66" s="31"/>
      <c r="Y66" s="37"/>
    </row>
    <row r="67" spans="1:25" s="21" customFormat="1" ht="19.5" customHeight="1">
      <c r="A67" s="29">
        <v>3</v>
      </c>
      <c r="B67" s="30" t="s">
        <v>28</v>
      </c>
      <c r="C67" s="22"/>
      <c r="D67" s="22"/>
      <c r="E67" s="26">
        <f t="shared" si="18"/>
        <v>0</v>
      </c>
      <c r="F67" s="31">
        <v>18</v>
      </c>
      <c r="G67" s="31">
        <v>18</v>
      </c>
      <c r="H67" s="31">
        <v>18</v>
      </c>
      <c r="I67" s="31"/>
      <c r="J67" s="31"/>
      <c r="K67" s="31"/>
      <c r="L67" s="31"/>
      <c r="M67" s="58"/>
      <c r="N67" s="31"/>
      <c r="O67" s="31"/>
      <c r="P67" s="42"/>
      <c r="Q67" s="31"/>
      <c r="R67" s="58"/>
      <c r="S67" s="31">
        <f t="shared" si="19"/>
        <v>18</v>
      </c>
      <c r="T67" s="31"/>
      <c r="U67" s="31"/>
      <c r="V67" s="31"/>
      <c r="Y67" s="37"/>
    </row>
    <row r="68" spans="1:25" s="21" customFormat="1" ht="19.5" customHeight="1">
      <c r="A68" s="29">
        <v>4</v>
      </c>
      <c r="B68" s="30" t="s">
        <v>31</v>
      </c>
      <c r="C68" s="22"/>
      <c r="D68" s="22"/>
      <c r="E68" s="26">
        <f t="shared" si="18"/>
        <v>0</v>
      </c>
      <c r="F68" s="31">
        <v>1</v>
      </c>
      <c r="G68" s="31">
        <v>1</v>
      </c>
      <c r="H68" s="31">
        <v>1</v>
      </c>
      <c r="I68" s="31"/>
      <c r="J68" s="31"/>
      <c r="K68" s="31"/>
      <c r="L68" s="31"/>
      <c r="M68" s="58"/>
      <c r="N68" s="31"/>
      <c r="O68" s="31"/>
      <c r="P68" s="42"/>
      <c r="Q68" s="31"/>
      <c r="R68" s="58"/>
      <c r="S68" s="31">
        <f t="shared" si="19"/>
        <v>1</v>
      </c>
      <c r="T68" s="31"/>
      <c r="U68" s="31"/>
      <c r="V68" s="22"/>
      <c r="Y68" s="37"/>
    </row>
    <row r="69" spans="1:25" s="21" customFormat="1" ht="19.5" customHeight="1">
      <c r="A69" s="29">
        <v>5</v>
      </c>
      <c r="B69" s="30" t="s">
        <v>32</v>
      </c>
      <c r="C69" s="22"/>
      <c r="D69" s="22"/>
      <c r="E69" s="26">
        <f t="shared" si="18"/>
        <v>0</v>
      </c>
      <c r="F69" s="31">
        <v>8</v>
      </c>
      <c r="G69" s="31">
        <v>8</v>
      </c>
      <c r="H69" s="31">
        <v>8</v>
      </c>
      <c r="I69" s="31"/>
      <c r="J69" s="31"/>
      <c r="K69" s="31"/>
      <c r="L69" s="31"/>
      <c r="M69" s="58"/>
      <c r="N69" s="31"/>
      <c r="O69" s="31"/>
      <c r="P69" s="42"/>
      <c r="Q69" s="31"/>
      <c r="R69" s="58"/>
      <c r="S69" s="31">
        <f t="shared" si="19"/>
        <v>8</v>
      </c>
      <c r="T69" s="31"/>
      <c r="U69" s="31"/>
      <c r="V69" s="31"/>
      <c r="Y69" s="37"/>
    </row>
    <row r="70" spans="1:25" s="21" customFormat="1" ht="19.5" customHeight="1">
      <c r="A70" s="29">
        <v>6</v>
      </c>
      <c r="B70" s="30" t="s">
        <v>33</v>
      </c>
      <c r="C70" s="22"/>
      <c r="D70" s="22"/>
      <c r="E70" s="26">
        <f t="shared" si="18"/>
        <v>0</v>
      </c>
      <c r="F70" s="31">
        <v>2</v>
      </c>
      <c r="G70" s="31">
        <v>2</v>
      </c>
      <c r="H70" s="31">
        <v>2</v>
      </c>
      <c r="I70" s="31"/>
      <c r="J70" s="31"/>
      <c r="K70" s="31"/>
      <c r="L70" s="31"/>
      <c r="M70" s="58"/>
      <c r="N70" s="31"/>
      <c r="O70" s="31"/>
      <c r="P70" s="42"/>
      <c r="Q70" s="31"/>
      <c r="R70" s="58"/>
      <c r="S70" s="31">
        <f t="shared" si="19"/>
        <v>2</v>
      </c>
      <c r="T70" s="31"/>
      <c r="U70" s="31"/>
      <c r="V70" s="31"/>
      <c r="Y70" s="37"/>
    </row>
    <row r="71" spans="1:25" s="21" customFormat="1" ht="19.5" customHeight="1">
      <c r="A71" s="29">
        <v>7</v>
      </c>
      <c r="B71" s="30" t="s">
        <v>48</v>
      </c>
      <c r="C71" s="22"/>
      <c r="D71" s="22"/>
      <c r="E71" s="26">
        <f t="shared" si="18"/>
        <v>0</v>
      </c>
      <c r="F71" s="31">
        <v>1</v>
      </c>
      <c r="G71" s="31">
        <v>1</v>
      </c>
      <c r="H71" s="31">
        <v>1</v>
      </c>
      <c r="I71" s="31"/>
      <c r="J71" s="31"/>
      <c r="K71" s="31"/>
      <c r="L71" s="31"/>
      <c r="M71" s="58"/>
      <c r="N71" s="31"/>
      <c r="O71" s="31"/>
      <c r="P71" s="42"/>
      <c r="Q71" s="31"/>
      <c r="R71" s="58"/>
      <c r="S71" s="31">
        <f t="shared" si="19"/>
        <v>1</v>
      </c>
      <c r="T71" s="31"/>
      <c r="U71" s="31"/>
      <c r="V71" s="31"/>
      <c r="Y71" s="37"/>
    </row>
    <row r="72" spans="1:25" s="21" customFormat="1" ht="19.5" customHeight="1">
      <c r="A72" s="29">
        <v>8</v>
      </c>
      <c r="B72" s="30" t="s">
        <v>34</v>
      </c>
      <c r="C72" s="22"/>
      <c r="D72" s="22"/>
      <c r="E72" s="26">
        <f t="shared" si="18"/>
        <v>0</v>
      </c>
      <c r="F72" s="31">
        <v>3</v>
      </c>
      <c r="G72" s="31">
        <v>3</v>
      </c>
      <c r="H72" s="31">
        <v>3</v>
      </c>
      <c r="I72" s="31"/>
      <c r="J72" s="31"/>
      <c r="K72" s="31"/>
      <c r="L72" s="31"/>
      <c r="M72" s="58"/>
      <c r="N72" s="31"/>
      <c r="O72" s="31"/>
      <c r="P72" s="42"/>
      <c r="Q72" s="31"/>
      <c r="R72" s="58"/>
      <c r="S72" s="31">
        <f t="shared" si="19"/>
        <v>3</v>
      </c>
      <c r="T72" s="31"/>
      <c r="U72" s="31"/>
      <c r="V72" s="31"/>
      <c r="Y72" s="37"/>
    </row>
    <row r="73" spans="1:25" s="21" customFormat="1" ht="36" customHeight="1">
      <c r="A73" s="29">
        <v>9</v>
      </c>
      <c r="B73" s="30" t="s">
        <v>74</v>
      </c>
      <c r="C73" s="22"/>
      <c r="D73" s="22"/>
      <c r="E73" s="26"/>
      <c r="F73" s="31">
        <v>1</v>
      </c>
      <c r="G73" s="31">
        <v>1</v>
      </c>
      <c r="H73" s="31">
        <v>1</v>
      </c>
      <c r="I73" s="31"/>
      <c r="J73" s="31"/>
      <c r="K73" s="31"/>
      <c r="L73" s="31"/>
      <c r="M73" s="58"/>
      <c r="N73" s="31"/>
      <c r="O73" s="31"/>
      <c r="P73" s="42"/>
      <c r="Q73" s="31"/>
      <c r="R73" s="58"/>
      <c r="S73" s="31">
        <f t="shared" si="19"/>
        <v>1</v>
      </c>
      <c r="T73" s="31"/>
      <c r="U73" s="31"/>
      <c r="V73" s="31"/>
      <c r="Y73" s="37"/>
    </row>
    <row r="75" spans="7:17" ht="15.75">
      <c r="G75" s="25"/>
      <c r="H75" s="25"/>
      <c r="I75" s="25"/>
      <c r="J75" s="25"/>
      <c r="K75" s="25"/>
      <c r="L75" s="25"/>
      <c r="N75" s="25"/>
      <c r="O75" s="25"/>
      <c r="P75" s="60"/>
      <c r="Q75" s="25"/>
    </row>
  </sheetData>
  <sheetProtection/>
  <mergeCells count="21">
    <mergeCell ref="A8:B8"/>
    <mergeCell ref="P49:P50"/>
    <mergeCell ref="P52:P53"/>
    <mergeCell ref="P55:P56"/>
    <mergeCell ref="F3:S4"/>
    <mergeCell ref="P43:P44"/>
    <mergeCell ref="C3:E3"/>
    <mergeCell ref="A7:B7"/>
    <mergeCell ref="P58:P59"/>
    <mergeCell ref="P31:P32"/>
    <mergeCell ref="P34:P35"/>
    <mergeCell ref="P37:P38"/>
    <mergeCell ref="P40:P41"/>
    <mergeCell ref="T3:U3"/>
    <mergeCell ref="P46:P47"/>
    <mergeCell ref="A1:V1"/>
    <mergeCell ref="A2:V2"/>
    <mergeCell ref="A3:A4"/>
    <mergeCell ref="B3:B4"/>
    <mergeCell ref="V3:V4"/>
    <mergeCell ref="A6:B6"/>
  </mergeCells>
  <printOptions horizontalCentered="1"/>
  <pageMargins left="0.5" right="0.5" top="0.5" bottom="0.5" header="0.2" footer="0.23"/>
  <pageSetup horizontalDpi="600" verticalDpi="600" orientation="portrait" paperSize="9" scale="95" r:id="rId1"/>
  <headerFooter alignWithMargins="0">
    <oddFooter>&amp;R&amp;P/&amp;N</oddFooter>
  </headerFooter>
  <ignoredErrors>
    <ignoredError sqref="C64:D64" formulaRange="1"/>
    <ignoredError sqref="T6 E8:E9" formula="1"/>
    <ignoredError sqref="E6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Admin</cp:lastModifiedBy>
  <cp:lastPrinted>2019-12-11T02:13:43Z</cp:lastPrinted>
  <dcterms:created xsi:type="dcterms:W3CDTF">2014-08-12T01:45:53Z</dcterms:created>
  <dcterms:modified xsi:type="dcterms:W3CDTF">2019-12-11T02:15:28Z</dcterms:modified>
  <cp:category/>
  <cp:version/>
  <cp:contentType/>
  <cp:contentStatus/>
</cp:coreProperties>
</file>